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40" windowHeight="6036" activeTab="0"/>
  </bookViews>
  <sheets>
    <sheet name="Hybrid Exp &amp; Rev Budget" sheetId="1" r:id="rId1"/>
    <sheet name="Salaries" sheetId="2" r:id="rId2"/>
    <sheet name="Council's 9-23 Projection" sheetId="3" r:id="rId3"/>
  </sheets>
  <definedNames>
    <definedName name="_xlnm.Print_Titles" localSheetId="0">'Hybrid Exp &amp; Rev Budget'!$1:$2</definedName>
  </definedNames>
  <calcPr fullCalcOnLoad="1"/>
</workbook>
</file>

<file path=xl/sharedStrings.xml><?xml version="1.0" encoding="utf-8"?>
<sst xmlns="http://schemas.openxmlformats.org/spreadsheetml/2006/main" count="412" uniqueCount="301">
  <si>
    <t>OFFICE OF THE CITY MANAGER</t>
  </si>
  <si>
    <t>POLICE DEPARTMENT</t>
  </si>
  <si>
    <t>Administrative Assistant</t>
  </si>
  <si>
    <t>Purchasing Coordinator</t>
  </si>
  <si>
    <t>Secretary</t>
  </si>
  <si>
    <t>Chief of Police</t>
  </si>
  <si>
    <t>Public Works Director</t>
  </si>
  <si>
    <t>GENERAL FUND SUB-TOTAL</t>
  </si>
  <si>
    <t>HUMAN RESOURCES</t>
  </si>
  <si>
    <t>FINANCE DEPARTMENT</t>
  </si>
  <si>
    <t>CITY CLERK'S OFFICE</t>
  </si>
  <si>
    <t>Clerk of Court</t>
  </si>
  <si>
    <t>Deputy Clerk</t>
  </si>
  <si>
    <t>TOTAL ALL FUNDS</t>
  </si>
  <si>
    <t xml:space="preserve">     Sub-Total General Government &amp; Legislative</t>
  </si>
  <si>
    <t xml:space="preserve">     Sub-Total Office of the City Manager</t>
  </si>
  <si>
    <t xml:space="preserve">     Sub-Total Police Department</t>
  </si>
  <si>
    <t xml:space="preserve">     Sub-Total Public Works Department</t>
  </si>
  <si>
    <t xml:space="preserve">     Sub-Total Planning Department</t>
  </si>
  <si>
    <t xml:space="preserve">     Sub-Total Administration &amp; Finance Department</t>
  </si>
  <si>
    <t>Public Information Officer</t>
  </si>
  <si>
    <t>Accountant</t>
  </si>
  <si>
    <t>Executive Assistant</t>
  </si>
  <si>
    <t>Secretary/Receptionist</t>
  </si>
  <si>
    <t>IT System Administrator</t>
  </si>
  <si>
    <t>MUNICIPAL COURT</t>
  </si>
  <si>
    <t>Senior Planner</t>
  </si>
  <si>
    <t>Personnel Director/ Benefits Coordinator</t>
  </si>
  <si>
    <t>Deputy City Clerk - Records Mgmt/ Elections</t>
  </si>
  <si>
    <t>Payroll Technician</t>
  </si>
  <si>
    <t>FINANCE &amp; ADMINISTRATION</t>
  </si>
  <si>
    <t>DEVELOPMENT, ZONING &amp; PERMITTING</t>
  </si>
  <si>
    <t>Development Director</t>
  </si>
  <si>
    <t>Assistant Development Director</t>
  </si>
  <si>
    <t>Planner</t>
  </si>
  <si>
    <t>STORMWATER FUND:</t>
  </si>
  <si>
    <t>STORMWATER FUND TOTAL</t>
  </si>
  <si>
    <t xml:space="preserve">Clerk </t>
  </si>
  <si>
    <t>Accounts Payable Clerk</t>
  </si>
  <si>
    <t>Accounts Receivable Clerk</t>
  </si>
  <si>
    <t>Oct</t>
  </si>
  <si>
    <t>Nov</t>
  </si>
  <si>
    <t>Dec</t>
  </si>
  <si>
    <t>Jan</t>
  </si>
  <si>
    <t>Feb</t>
  </si>
  <si>
    <t>Mar</t>
  </si>
  <si>
    <t>Mayor (defer to 2009)</t>
  </si>
  <si>
    <t>Councilmember (defer to 2009)</t>
  </si>
  <si>
    <t>City Attorney (defer 1/2 to 2009)</t>
  </si>
  <si>
    <t>Benefits Coordinator</t>
  </si>
  <si>
    <t>Q1 2009 Budget</t>
  </si>
  <si>
    <t>Q4 2008 Budget</t>
  </si>
  <si>
    <t>Travel &amp; Expenses</t>
  </si>
  <si>
    <t>GENERAL GOVERNMENT</t>
  </si>
  <si>
    <t>2008 Total Salary</t>
  </si>
  <si>
    <t>Outside Legal (contract)</t>
  </si>
  <si>
    <t>IT Startup - City Hall ($40k for 2 servers, $115k for 35 computers at $3k ea., $150k for software, $25k for copiers, $10k for printers, $100k for training).  Defer payment to 1/098 or do GMA lease?</t>
  </si>
  <si>
    <t>INFORMATION TECHNOLOGY</t>
  </si>
  <si>
    <t>Judge (part time contract starting 2/1/09)</t>
  </si>
  <si>
    <t>Solicitor (part time contract staring 2/1/09)</t>
  </si>
  <si>
    <t>Adminstration Assistant</t>
  </si>
  <si>
    <t>PUBLIC WORKS &amp; PARKS</t>
  </si>
  <si>
    <t>Re-Pave Roads - contr. (CH2 &amp; other cities)</t>
  </si>
  <si>
    <t>Potholes - contr. (1wk/mo or 60days @ $4k/day per task force)(CH2)</t>
  </si>
  <si>
    <t>Elect. for Street Lights (task force)</t>
  </si>
  <si>
    <t>Maint. Traffic Signals - contr. (task force)</t>
  </si>
  <si>
    <t>GIS System (could defer to 2010)</t>
  </si>
  <si>
    <t>Engineer - contr. (rev. of plans/codes/arborist)</t>
  </si>
  <si>
    <t>Inspectors - contr. (inspect construction)</t>
  </si>
  <si>
    <t>Environ Engr. - contr. (rev erosion devices)</t>
  </si>
  <si>
    <t>Moratorium thru Feb</t>
  </si>
  <si>
    <t>Outside IT Support (contracted - $10k/mo)</t>
  </si>
  <si>
    <t>Stormwater Work (clean out drains, etc.)(CH2)</t>
  </si>
  <si>
    <t>Balance for Future Work</t>
  </si>
  <si>
    <t>TOURISM (DCVB) FUND:</t>
  </si>
  <si>
    <t>Art Ctr, Donaldson Chesnut, Parade, Sidewalks</t>
  </si>
  <si>
    <t>Animal Control - contract</t>
  </si>
  <si>
    <t>City Liab. &amp; Prop. Ins. (defer12/08 to 1/09)</t>
  </si>
  <si>
    <t>Valuation of City Property - contract</t>
  </si>
  <si>
    <t>Personnel Recuitment</t>
  </si>
  <si>
    <t>Office Supplies</t>
  </si>
  <si>
    <t>Emergency Maitenance -contr.</t>
  </si>
  <si>
    <t>Parks Maint. (DeKalb owns &amp; provides) (CH2)</t>
  </si>
  <si>
    <t>FACILITIES &amp; MISC. COSTS</t>
  </si>
  <si>
    <t>2009 City Hall Facilities &amp; Util (22k sf x $20/sf)</t>
  </si>
  <si>
    <t>2008 Temp City Hall Facilities &amp; Util</t>
  </si>
  <si>
    <t>IGA w/ DeKalb (21 officers)(DeKalb $500k/mo)</t>
  </si>
  <si>
    <t>Personnel (40 off + 5 admin = 5 patrols)(9 mo)</t>
  </si>
  <si>
    <t>Equipment &amp; Cars (9 mo. Lease)</t>
  </si>
  <si>
    <t>Facility &amp; Utilities (12k sf x $22/sf) (10 mos)</t>
  </si>
  <si>
    <t>IT Startup -  ($40k for 2 servers, $20k for computers, $50k for software, $25k for copiers, $50k for training).  (lease?)</t>
  </si>
  <si>
    <t>Incl in personnel below.</t>
  </si>
  <si>
    <t xml:space="preserve">Feb </t>
  </si>
  <si>
    <t>Apr</t>
  </si>
  <si>
    <t>Marietta - min</t>
  </si>
  <si>
    <t>Marietta - max</t>
  </si>
  <si>
    <t>Roswell - min</t>
  </si>
  <si>
    <t>Roswell - max</t>
  </si>
  <si>
    <t>Alpharetta - min</t>
  </si>
  <si>
    <t>Alpharetta - max</t>
  </si>
  <si>
    <t>Decatur - min</t>
  </si>
  <si>
    <t>Decatur - max</t>
  </si>
  <si>
    <t>Average - min</t>
  </si>
  <si>
    <t>Average - max</t>
  </si>
  <si>
    <t>Midpoint</t>
  </si>
  <si>
    <r>
      <t xml:space="preserve">City Attorney (defer 1/2 to 2009) </t>
    </r>
    <r>
      <rPr>
        <sz val="9"/>
        <color indexed="10"/>
        <rFont val="Arial"/>
        <family val="2"/>
      </rPr>
      <t>(using City Attorney)</t>
    </r>
  </si>
  <si>
    <t>n/a</t>
  </si>
  <si>
    <r>
      <t xml:space="preserve">City Manager (defer 1/2 to 2009) </t>
    </r>
    <r>
      <rPr>
        <sz val="9"/>
        <color indexed="10"/>
        <rFont val="Arial"/>
        <family val="2"/>
      </rPr>
      <t>(using City Manager/Administrator)</t>
    </r>
  </si>
  <si>
    <r>
      <t xml:space="preserve">Administrative Assistant </t>
    </r>
    <r>
      <rPr>
        <sz val="9"/>
        <color indexed="10"/>
        <rFont val="Arial"/>
        <family val="2"/>
      </rPr>
      <t>(using Administrative Secretary)</t>
    </r>
  </si>
  <si>
    <r>
      <t>Accountant</t>
    </r>
    <r>
      <rPr>
        <sz val="9"/>
        <color indexed="10"/>
        <rFont val="Arial"/>
        <family val="2"/>
      </rPr>
      <t xml:space="preserve"> (using Accountant)</t>
    </r>
  </si>
  <si>
    <r>
      <t xml:space="preserve">Accounts Payable Clerk </t>
    </r>
    <r>
      <rPr>
        <sz val="9"/>
        <color indexed="10"/>
        <rFont val="Arial"/>
        <family val="2"/>
      </rPr>
      <t>(using Accounting Clerk</t>
    </r>
  </si>
  <si>
    <r>
      <t xml:space="preserve">Accounts Receivable Clerk </t>
    </r>
    <r>
      <rPr>
        <sz val="9"/>
        <color indexed="10"/>
        <rFont val="Arial"/>
        <family val="2"/>
      </rPr>
      <t>(using Accounting Clerk</t>
    </r>
  </si>
  <si>
    <r>
      <t xml:space="preserve">Payroll Technician </t>
    </r>
    <r>
      <rPr>
        <sz val="9"/>
        <color indexed="10"/>
        <rFont val="Arial"/>
        <family val="2"/>
      </rPr>
      <t>(using Payroll/Insurance Technician)</t>
    </r>
  </si>
  <si>
    <r>
      <t xml:space="preserve">Deputy City Clerk - Records Mgmt/ Elections </t>
    </r>
    <r>
      <rPr>
        <sz val="9"/>
        <color indexed="10"/>
        <rFont val="Arial"/>
        <family val="2"/>
      </rPr>
      <t>(using Assistant City Clerk)</t>
    </r>
  </si>
  <si>
    <r>
      <t xml:space="preserve">Secretary/Receptionist </t>
    </r>
    <r>
      <rPr>
        <sz val="9"/>
        <color indexed="10"/>
        <rFont val="Arial"/>
        <family val="2"/>
      </rPr>
      <t>(using Secretary)</t>
    </r>
  </si>
  <si>
    <r>
      <t xml:space="preserve">IT System Administrator </t>
    </r>
    <r>
      <rPr>
        <sz val="9"/>
        <color indexed="10"/>
        <rFont val="Arial"/>
        <family val="2"/>
      </rPr>
      <t>(using Information Systems/Technology Director)</t>
    </r>
  </si>
  <si>
    <r>
      <t xml:space="preserve">Personnel Director/ Benefits Coordinator </t>
    </r>
    <r>
      <rPr>
        <sz val="9"/>
        <color indexed="10"/>
        <rFont val="Arial"/>
        <family val="2"/>
      </rPr>
      <t>(using Personnel Director)</t>
    </r>
  </si>
  <si>
    <r>
      <t xml:space="preserve">Clerk of Court </t>
    </r>
    <r>
      <rPr>
        <sz val="9"/>
        <color indexed="10"/>
        <rFont val="Arial"/>
        <family val="2"/>
      </rPr>
      <t>(using Municipal Court Clerk)</t>
    </r>
  </si>
  <si>
    <r>
      <t xml:space="preserve">Clerk </t>
    </r>
    <r>
      <rPr>
        <sz val="9"/>
        <color indexed="10"/>
        <rFont val="Arial"/>
        <family val="2"/>
      </rPr>
      <t>(using Clerk Typist)</t>
    </r>
  </si>
  <si>
    <r>
      <t xml:space="preserve">Judge (part time contract starting 2/1/09) </t>
    </r>
    <r>
      <rPr>
        <sz val="9"/>
        <color indexed="10"/>
        <rFont val="Arial"/>
        <family val="2"/>
      </rPr>
      <t>(using Municipal Court Judge)</t>
    </r>
  </si>
  <si>
    <r>
      <t>Solicitor (part time contract staring 2/1/09)</t>
    </r>
    <r>
      <rPr>
        <sz val="9"/>
        <color indexed="10"/>
        <rFont val="Arial"/>
        <family val="2"/>
      </rPr>
      <t xml:space="preserve"> (using Municipal Court Solicitor)</t>
    </r>
  </si>
  <si>
    <r>
      <t xml:space="preserve">Secretary </t>
    </r>
    <r>
      <rPr>
        <sz val="9"/>
        <color indexed="10"/>
        <rFont val="Arial"/>
        <family val="2"/>
      </rPr>
      <t>(using Secretary)</t>
    </r>
  </si>
  <si>
    <r>
      <t xml:space="preserve">Development Director </t>
    </r>
    <r>
      <rPr>
        <sz val="9"/>
        <color indexed="10"/>
        <rFont val="Arial"/>
        <family val="2"/>
      </rPr>
      <t>(using Planning and Development Director)</t>
    </r>
  </si>
  <si>
    <r>
      <t xml:space="preserve">Planner </t>
    </r>
    <r>
      <rPr>
        <sz val="9"/>
        <color indexed="10"/>
        <rFont val="Arial"/>
        <family val="2"/>
      </rPr>
      <t>(using Planner)</t>
    </r>
  </si>
  <si>
    <t>Director F &amp; A/City Clerk (defer 1/2 to 2009) (using Administrative Secretary)</t>
  </si>
  <si>
    <t>Comments</t>
  </si>
  <si>
    <t>City Manager</t>
  </si>
  <si>
    <t>Director F &amp; A/City Clerk</t>
  </si>
  <si>
    <t>GIS System</t>
  </si>
  <si>
    <t>Elect. for Street Lights</t>
  </si>
  <si>
    <t>Maint. Traffic Signals - contr.</t>
  </si>
  <si>
    <t>Potholes - contr.</t>
  </si>
  <si>
    <t>Comprehensive plan</t>
  </si>
  <si>
    <t>Capital Expenditures</t>
  </si>
  <si>
    <t>2009 base salary</t>
  </si>
  <si>
    <t>2009 total comp (inc. deferred 2008 comp.)</t>
  </si>
  <si>
    <t>Total 2009 Budget  (based on 4 city average max salaries)</t>
  </si>
  <si>
    <t>[2009 total comp +35%] or contractor</t>
  </si>
  <si>
    <t>TOURISM FUND (40% of hotel tax)</t>
  </si>
  <si>
    <t>STORM WATER FUND (storm water fees)</t>
  </si>
  <si>
    <t>RESTRICTED FUNDS/DEPTS</t>
  </si>
  <si>
    <t>2008 Total  + 35%</t>
  </si>
  <si>
    <r>
      <t xml:space="preserve">IT Startup for Police -  ($40k for 2 servers, $20k for computers, $120k for software, $30k for copiers, $50k for training) - </t>
    </r>
    <r>
      <rPr>
        <u val="single"/>
        <sz val="9"/>
        <rFont val="Arial"/>
        <family val="2"/>
      </rPr>
      <t>5 year lease</t>
    </r>
  </si>
  <si>
    <t>GENERAL FUND (UNRESTRICTED):</t>
  </si>
  <si>
    <t xml:space="preserve">     Sub-Total  Finance &amp; Admin</t>
  </si>
  <si>
    <t xml:space="preserve">     Sub-Total  City Clerk's Office</t>
  </si>
  <si>
    <t xml:space="preserve">     Sub-Total  Information Technology</t>
  </si>
  <si>
    <t>Sub-Total Police Dept</t>
  </si>
  <si>
    <r>
      <t xml:space="preserve">IT Startup for City Hall ($40k for 2 servers, $115k for 35 computers at $3k ea., $150k for software, $25k for copiers, $10k for printers, $100k for training).  </t>
    </r>
    <r>
      <rPr>
        <u val="single"/>
        <sz val="9"/>
        <rFont val="Arial"/>
        <family val="2"/>
      </rPr>
      <t>Five year lease</t>
    </r>
    <r>
      <rPr>
        <sz val="9"/>
        <rFont val="Arial"/>
        <family val="0"/>
      </rPr>
      <t>.</t>
    </r>
  </si>
  <si>
    <t xml:space="preserve">     Sub-Total Facilities &amp; Misc</t>
  </si>
  <si>
    <t xml:space="preserve">     Sub-Total  Municipal Court</t>
  </si>
  <si>
    <t xml:space="preserve">     Sub-Total  Human Resources</t>
  </si>
  <si>
    <t>Pay $100k in 2009 for training and lease $340k in equipment and software for 5 years.</t>
  </si>
  <si>
    <t>Parks Maint. (DeKalb owns &amp; provides)</t>
  </si>
  <si>
    <t>Head  Ct.</t>
  </si>
  <si>
    <t>Animal Control</t>
  </si>
  <si>
    <t>Interest (tax anticipation note)</t>
  </si>
  <si>
    <t>Phone System</t>
  </si>
  <si>
    <t>Hire or Contract (Engineer - plan review; environ engr; bldg inspector, permit tech, code enforce - $60k each)</t>
  </si>
  <si>
    <t>Contingency</t>
  </si>
  <si>
    <t>Pay $50k for training in 2009 plus 5 year lease of $200k in equipment &amp; software.</t>
  </si>
  <si>
    <t>Personnel (33 off + 4 admin = 4 patrols)(9 mo)</t>
  </si>
  <si>
    <t>Close to council's 9/23 budget</t>
  </si>
  <si>
    <t>Not needed until 4/1</t>
  </si>
  <si>
    <t>Storm Water Projects</t>
  </si>
  <si>
    <t>$350k transferred from Storm Water fund, managed by PW dept.</t>
  </si>
  <si>
    <t>TOTAL BUDGET (all funds)</t>
  </si>
  <si>
    <t>Employees can be phased in per head count to the left.</t>
  </si>
  <si>
    <t>Source</t>
  </si>
  <si>
    <t xml:space="preserve">                              CVI Tot. Rev.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</si>
  <si>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</si>
  <si>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</si>
  <si>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</si>
  <si>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</si>
  <si>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</si>
  <si>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</si>
  <si>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</si>
  <si>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</si>
  <si>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Sept.</t>
  </si>
  <si>
    <t>October</t>
  </si>
  <si>
    <t>Nov.</t>
  </si>
  <si>
    <t>Dec.</t>
  </si>
  <si>
    <t xml:space="preserve">                                Act Proj </t>
  </si>
  <si>
    <t>REVENUES</t>
  </si>
  <si>
    <t>Real Property Taxes</t>
  </si>
  <si>
    <t>Property Tax at 2.74 mills (current rate)</t>
  </si>
  <si>
    <t>Personal Property Tax  (business tax)</t>
  </si>
  <si>
    <t>Personal Property Taxes - Penalties (Disputed)</t>
  </si>
  <si>
    <t>Motor Vehicles</t>
  </si>
  <si>
    <t>Motor Vehicles - Penalties (Disputed)</t>
  </si>
  <si>
    <t>Utility/Heavy Equipment Taxes</t>
  </si>
  <si>
    <t>Intangible (Real Estate Transfer)</t>
  </si>
  <si>
    <t>Beverage Tax Excise Taxes</t>
  </si>
  <si>
    <t>Hotel/Motel Tax</t>
  </si>
  <si>
    <t>Insurance Premiums (occupational tax)</t>
  </si>
  <si>
    <t>Bank Shares Tax (occupational)</t>
  </si>
  <si>
    <t>Franchise Fees - Cable (25%)</t>
  </si>
  <si>
    <t>Franchise Fees - Other (electric, gas, etc.)</t>
  </si>
  <si>
    <t>AT&amp;T    426,528.</t>
  </si>
  <si>
    <t>GA Power   1,429,449</t>
  </si>
  <si>
    <t>Atlanta Gas 284,352</t>
  </si>
  <si>
    <t>Solid Waste</t>
  </si>
  <si>
    <t>Homestead Option Sales Tax (Disputed)</t>
  </si>
  <si>
    <t>Business License - Beverage</t>
  </si>
  <si>
    <t>Business License - General</t>
  </si>
  <si>
    <t>Business License - Police</t>
  </si>
  <si>
    <t>Community Development Fees &amp; Permits</t>
  </si>
  <si>
    <t>Charges for services: Recreation, Public Works, and Fingerprinting</t>
  </si>
  <si>
    <t>Charges - Brook Run Skate Park</t>
  </si>
  <si>
    <t>Copying Fees - General Fund</t>
  </si>
  <si>
    <t>Sale of Printed Material - Police</t>
  </si>
  <si>
    <t>State Homestead Tax Credit</t>
  </si>
  <si>
    <t>State Grant - Community Development Block Grant  (Restricted Funds)</t>
  </si>
  <si>
    <t>Fines and Forfeitures</t>
  </si>
  <si>
    <t>Revenue Enhancement project</t>
  </si>
  <si>
    <t>Miscellaneous</t>
  </si>
  <si>
    <t>Investment Income</t>
  </si>
  <si>
    <t>Law Enforcement - Confiscated Monies Fund (restricted funds), $68,456 est.</t>
  </si>
  <si>
    <t>Development Fund (permits)</t>
  </si>
  <si>
    <t>Storm Water Fund (restricted funds)</t>
  </si>
  <si>
    <t>Total Revenue Estimate - 2006 base</t>
  </si>
  <si>
    <t>Total Operating Revenue Estimate - 2009</t>
  </si>
  <si>
    <t>Storm Water Fund (restricted, carry forward)</t>
  </si>
  <si>
    <t>SUTOTAL</t>
  </si>
  <si>
    <t>General Fund Subtotal</t>
  </si>
  <si>
    <t>3 yr growth (5%)</t>
  </si>
  <si>
    <t>GENERAL FUND TOTAL</t>
  </si>
  <si>
    <t>Stormwater Fund Subtotal</t>
  </si>
  <si>
    <t>STORWATER FUND TOTAL</t>
  </si>
  <si>
    <t>Tourism Fund Subtotal</t>
  </si>
  <si>
    <t>TOURISM FUND TOTAL</t>
  </si>
  <si>
    <t>Development Fund Total</t>
  </si>
  <si>
    <t>3yr growth (5%)</t>
  </si>
  <si>
    <t>DEVELOPMENT FUND TOTAL</t>
  </si>
  <si>
    <t>TOTAL REVENUES ALL FUNDS</t>
  </si>
  <si>
    <t>General Fund EXPENSES</t>
  </si>
  <si>
    <t xml:space="preserve"> CVI Total Exp</t>
  </si>
  <si>
    <t>Contract</t>
  </si>
  <si>
    <t>Start up</t>
  </si>
  <si>
    <t>Human Resources</t>
  </si>
  <si>
    <t>City Clerk</t>
  </si>
  <si>
    <t>Parks Maintenance</t>
  </si>
  <si>
    <t>Operate Skate park</t>
  </si>
  <si>
    <t>Stormwater</t>
  </si>
  <si>
    <t>Public Works</t>
  </si>
  <si>
    <t>Police</t>
  </si>
  <si>
    <t>Technology</t>
  </si>
  <si>
    <t>Permits &amp; Inspections</t>
  </si>
  <si>
    <t>Courts</t>
  </si>
  <si>
    <t>Risk Management</t>
  </si>
  <si>
    <t>Comprehensive Land Use Plan</t>
  </si>
  <si>
    <t>Mayor/Council</t>
  </si>
  <si>
    <t>Administration</t>
  </si>
  <si>
    <t>Office supplies/consumables</t>
  </si>
  <si>
    <t>Insurance</t>
  </si>
  <si>
    <t>Finance</t>
  </si>
  <si>
    <t xml:space="preserve">  </t>
  </si>
  <si>
    <t>Facilities maintenance</t>
  </si>
  <si>
    <t>Police department rent</t>
  </si>
  <si>
    <t>Lighting</t>
  </si>
  <si>
    <t>External audit</t>
  </si>
  <si>
    <t>Security services</t>
  </si>
  <si>
    <t>Capital Improvements</t>
  </si>
  <si>
    <t>Interest on Line of credit@6%</t>
  </si>
  <si>
    <t>Special elections</t>
  </si>
  <si>
    <t>Total Expense Estimate</t>
  </si>
  <si>
    <t>Total Expenses + Contingency</t>
  </si>
  <si>
    <t>General Fund Balance</t>
  </si>
  <si>
    <t>Projected Cummulative Cash Flow</t>
  </si>
  <si>
    <t xml:space="preserve">  calculation - line of credit interest</t>
  </si>
  <si>
    <t>Better to subcontract because devel dept will expand &amp; contract each year (Chamblee Model)</t>
  </si>
  <si>
    <t>Finance needs to up and running to make sure revenues are collected.</t>
  </si>
  <si>
    <t>Expenses listed are close to an "apples to apples" with council's 9/23 budget.</t>
  </si>
  <si>
    <t>Utilities</t>
  </si>
  <si>
    <t>2009 City Hall Facilities (22k sf x $20/sf)</t>
  </si>
  <si>
    <t>Was $100k per TF</t>
  </si>
  <si>
    <t>Was $120k per city offic</t>
  </si>
  <si>
    <t>Furniture for City Hall (40 x $5,000 ea)</t>
  </si>
  <si>
    <t>22k sf may be too big</t>
  </si>
  <si>
    <t>HEAD COUNT</t>
  </si>
  <si>
    <t>Non-Police</t>
  </si>
  <si>
    <t>Total</t>
  </si>
  <si>
    <t>Expenses Budget (All Funds) from 9/23 council budget</t>
  </si>
  <si>
    <t>Expense Budget (All Funds) from hybrid budget above</t>
  </si>
  <si>
    <t>EXPENSE BUDGET COMPARISON (All Funds)</t>
  </si>
  <si>
    <t>Add 15 Employees to Match CH2 head Count  (15 x $75k each)</t>
  </si>
  <si>
    <t>Note that Gen. Fund savings will be about the same.</t>
  </si>
  <si>
    <t>Gen Fund Revenues from 9/23 council budget (not incl devel dept)</t>
  </si>
  <si>
    <t>GENERAL FUND SURPLUS (hybrid model)</t>
  </si>
  <si>
    <t xml:space="preserve">General fund must balance. Georgia Code 36-81-3.  </t>
  </si>
  <si>
    <t>GENERAL FUND TOTAL (w/ conting)</t>
  </si>
  <si>
    <t>GENERAL FUND TOTAL (w/o conting)</t>
  </si>
  <si>
    <t>GENERAL FUND DEFICIT (CH2 model)</t>
  </si>
  <si>
    <t>Total Gen Fund Expense - hybrid model (with proportionate share of $500k contingency)</t>
  </si>
  <si>
    <t>HYBRID MODEL SAVINGS</t>
  </si>
  <si>
    <t>GEN FUND SURPLUS (hybrid)</t>
  </si>
  <si>
    <t>GEN FUND DEFICIT (CH2)</t>
  </si>
  <si>
    <t>Total Gen Fund Expense - CH2 model from 9/23 council budget (not incl devel dept)</t>
  </si>
  <si>
    <t>Police startup, operations, IGA</t>
  </si>
  <si>
    <t xml:space="preserve">IGA w/ DeKalb </t>
  </si>
  <si>
    <t>Police rep okay with 33 officers for "full" force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</si>
</sst>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0.000"/>
    <numFmt numFmtId="171" formatCode="_(* #,##0_);_(* \(#,##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4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b/>
      <sz val="10"/>
      <name val="Arial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b/>
      <u val="single"/>
      <sz val="12"/>
      <name val="Arial"/>
      <family val="2"/>
    </font>
    <font>
      <sz val="9"/>
      <color indexed="21"/>
      <name val="Arial"/>
      <family val="0"/>
    </font>
    <font>
      <b/>
      <sz val="9"/>
      <color indexed="21"/>
      <name val="Arial"/>
      <family val="2"/>
    </font>
    <font>
      <sz val="11"/>
      <name val="Arial"/>
      <family val="0"/>
    </font>
    <font>
      <b/>
      <u val="single"/>
      <sz val="11"/>
      <color indexed="21"/>
      <name val="Arial"/>
      <family val="0"/>
    </font>
    <font>
      <b/>
      <u val="single"/>
      <sz val="9"/>
      <color indexed="16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168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68" fontId="5" fillId="0" borderId="0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168" fontId="5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168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168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textRotation="90" wrapText="1"/>
    </xf>
    <xf numFmtId="168" fontId="5" fillId="0" borderId="0" xfId="0" applyNumberFormat="1" applyFont="1" applyAlignment="1">
      <alignment/>
    </xf>
    <xf numFmtId="168" fontId="5" fillId="0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12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69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Alignment="1">
      <alignment wrapText="1"/>
    </xf>
    <xf numFmtId="1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168" fontId="5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168" fontId="5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37" fontId="8" fillId="0" borderId="12" xfId="0" applyNumberFormat="1" applyFont="1" applyBorder="1" applyAlignment="1">
      <alignment wrapText="1"/>
    </xf>
    <xf numFmtId="37" fontId="8" fillId="0" borderId="13" xfId="0" applyNumberFormat="1" applyFont="1" applyBorder="1" applyAlignment="1">
      <alignment wrapText="1"/>
    </xf>
    <xf numFmtId="37" fontId="8" fillId="0" borderId="12" xfId="0" applyNumberFormat="1" applyFont="1" applyBorder="1" applyAlignment="1">
      <alignment horizontal="center" wrapText="1"/>
    </xf>
    <xf numFmtId="0" fontId="6" fillId="0" borderId="14" xfId="0" applyFont="1" applyFill="1" applyBorder="1" applyAlignment="1">
      <alignment/>
    </xf>
    <xf numFmtId="37" fontId="0" fillId="0" borderId="0" xfId="0" applyNumberFormat="1" applyAlignment="1">
      <alignment horizontal="right"/>
    </xf>
    <xf numFmtId="37" fontId="0" fillId="0" borderId="15" xfId="0" applyNumberFormat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37" fontId="0" fillId="0" borderId="0" xfId="0" applyNumberFormat="1" applyAlignment="1">
      <alignment/>
    </xf>
    <xf numFmtId="37" fontId="0" fillId="0" borderId="15" xfId="0" applyNumberFormat="1" applyBorder="1" applyAlignment="1">
      <alignment/>
    </xf>
    <xf numFmtId="0" fontId="5" fillId="35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37" fontId="10" fillId="0" borderId="0" xfId="0" applyNumberFormat="1" applyFont="1" applyAlignment="1">
      <alignment/>
    </xf>
    <xf numFmtId="37" fontId="10" fillId="0" borderId="15" xfId="0" applyNumberFormat="1" applyFont="1" applyBorder="1" applyAlignment="1">
      <alignment/>
    </xf>
    <xf numFmtId="0" fontId="6" fillId="36" borderId="10" xfId="0" applyFont="1" applyFill="1" applyBorder="1" applyAlignment="1">
      <alignment/>
    </xf>
    <xf numFmtId="0" fontId="6" fillId="37" borderId="16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37" fontId="11" fillId="0" borderId="0" xfId="0" applyNumberFormat="1" applyFont="1" applyAlignment="1">
      <alignment horizontal="right"/>
    </xf>
    <xf numFmtId="37" fontId="11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0" fontId="11" fillId="0" borderId="0" xfId="0" applyFont="1" applyAlignment="1">
      <alignment/>
    </xf>
    <xf numFmtId="169" fontId="5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wrapText="1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/>
    </xf>
    <xf numFmtId="0" fontId="14" fillId="37" borderId="11" xfId="0" applyFont="1" applyFill="1" applyBorder="1" applyAlignment="1">
      <alignment wrapText="1"/>
    </xf>
    <xf numFmtId="1" fontId="5" fillId="37" borderId="16" xfId="0" applyNumberFormat="1" applyFont="1" applyFill="1" applyBorder="1" applyAlignment="1">
      <alignment horizontal="center" textRotation="90" wrapText="1"/>
    </xf>
    <xf numFmtId="0" fontId="5" fillId="37" borderId="16" xfId="0" applyFont="1" applyFill="1" applyBorder="1" applyAlignment="1">
      <alignment wrapText="1"/>
    </xf>
    <xf numFmtId="3" fontId="5" fillId="37" borderId="16" xfId="0" applyNumberFormat="1" applyFont="1" applyFill="1" applyBorder="1" applyAlignment="1">
      <alignment horizontal="center" wrapText="1"/>
    </xf>
    <xf numFmtId="0" fontId="5" fillId="37" borderId="14" xfId="0" applyFont="1" applyFill="1" applyBorder="1" applyAlignment="1">
      <alignment wrapText="1"/>
    </xf>
    <xf numFmtId="0" fontId="6" fillId="38" borderId="10" xfId="0" applyFont="1" applyFill="1" applyBorder="1" applyAlignment="1">
      <alignment/>
    </xf>
    <xf numFmtId="1" fontId="5" fillId="38" borderId="10" xfId="0" applyNumberFormat="1" applyFont="1" applyFill="1" applyBorder="1" applyAlignment="1">
      <alignment/>
    </xf>
    <xf numFmtId="168" fontId="5" fillId="38" borderId="10" xfId="0" applyNumberFormat="1" applyFont="1" applyFill="1" applyBorder="1" applyAlignment="1">
      <alignment/>
    </xf>
    <xf numFmtId="3" fontId="5" fillId="38" borderId="10" xfId="0" applyNumberFormat="1" applyFont="1" applyFill="1" applyBorder="1" applyAlignment="1">
      <alignment/>
    </xf>
    <xf numFmtId="3" fontId="6" fillId="38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4" fillId="37" borderId="18" xfId="0" applyFont="1" applyFill="1" applyBorder="1" applyAlignment="1">
      <alignment/>
    </xf>
    <xf numFmtId="3" fontId="5" fillId="37" borderId="14" xfId="0" applyNumberFormat="1" applyFont="1" applyFill="1" applyBorder="1" applyAlignment="1">
      <alignment wrapText="1"/>
    </xf>
    <xf numFmtId="3" fontId="5" fillId="0" borderId="12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168" fontId="5" fillId="37" borderId="19" xfId="0" applyNumberFormat="1" applyFont="1" applyFill="1" applyBorder="1" applyAlignment="1">
      <alignment/>
    </xf>
    <xf numFmtId="1" fontId="5" fillId="37" borderId="19" xfId="0" applyNumberFormat="1" applyFont="1" applyFill="1" applyBorder="1" applyAlignment="1">
      <alignment/>
    </xf>
    <xf numFmtId="3" fontId="5" fillId="37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0" xfId="0" applyFont="1" applyAlignment="1">
      <alignment horizontal="left"/>
    </xf>
    <xf numFmtId="168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 vertical="center"/>
    </xf>
    <xf numFmtId="168" fontId="6" fillId="0" borderId="0" xfId="0" applyNumberFormat="1" applyFont="1" applyFill="1" applyBorder="1" applyAlignment="1">
      <alignment horizontal="left"/>
    </xf>
    <xf numFmtId="168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168" fontId="5" fillId="35" borderId="10" xfId="0" applyNumberFormat="1" applyFont="1" applyFill="1" applyBorder="1" applyAlignment="1">
      <alignment/>
    </xf>
    <xf numFmtId="3" fontId="11" fillId="39" borderId="10" xfId="0" applyNumberFormat="1" applyFont="1" applyFill="1" applyBorder="1" applyAlignment="1">
      <alignment/>
    </xf>
    <xf numFmtId="1" fontId="5" fillId="35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3" fontId="6" fillId="35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0" fontId="14" fillId="36" borderId="10" xfId="0" applyFont="1" applyFill="1" applyBorder="1" applyAlignment="1">
      <alignment/>
    </xf>
    <xf numFmtId="168" fontId="3" fillId="36" borderId="10" xfId="0" applyNumberFormat="1" applyFont="1" applyFill="1" applyBorder="1" applyAlignment="1">
      <alignment/>
    </xf>
    <xf numFmtId="1" fontId="3" fillId="36" borderId="10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3" fontId="14" fillId="36" borderId="10" xfId="0" applyNumberFormat="1" applyFont="1" applyFill="1" applyBorder="1" applyAlignment="1">
      <alignment/>
    </xf>
    <xf numFmtId="0" fontId="14" fillId="40" borderId="10" xfId="0" applyFont="1" applyFill="1" applyBorder="1" applyAlignment="1">
      <alignment/>
    </xf>
    <xf numFmtId="168" fontId="3" fillId="40" borderId="10" xfId="0" applyNumberFormat="1" applyFont="1" applyFill="1" applyBorder="1" applyAlignment="1">
      <alignment/>
    </xf>
    <xf numFmtId="1" fontId="3" fillId="40" borderId="10" xfId="0" applyNumberFormat="1" applyFont="1" applyFill="1" applyBorder="1" applyAlignment="1">
      <alignment/>
    </xf>
    <xf numFmtId="3" fontId="3" fillId="40" borderId="10" xfId="0" applyNumberFormat="1" applyFont="1" applyFill="1" applyBorder="1" applyAlignment="1">
      <alignment/>
    </xf>
    <xf numFmtId="3" fontId="14" fillId="40" borderId="10" xfId="0" applyNumberFormat="1" applyFont="1" applyFill="1" applyBorder="1" applyAlignment="1">
      <alignment/>
    </xf>
    <xf numFmtId="0" fontId="16" fillId="40" borderId="10" xfId="0" applyFont="1" applyFill="1" applyBorder="1" applyAlignment="1">
      <alignment/>
    </xf>
    <xf numFmtId="1" fontId="17" fillId="40" borderId="10" xfId="0" applyNumberFormat="1" applyFont="1" applyFill="1" applyBorder="1" applyAlignment="1">
      <alignment/>
    </xf>
    <xf numFmtId="0" fontId="17" fillId="40" borderId="10" xfId="0" applyFont="1" applyFill="1" applyBorder="1" applyAlignment="1">
      <alignment/>
    </xf>
    <xf numFmtId="3" fontId="17" fillId="40" borderId="10" xfId="0" applyNumberFormat="1" applyFont="1" applyFill="1" applyBorder="1" applyAlignment="1">
      <alignment/>
    </xf>
    <xf numFmtId="0" fontId="16" fillId="40" borderId="10" xfId="0" applyFont="1" applyFill="1" applyBorder="1" applyAlignment="1">
      <alignment horizontal="right" wrapText="1"/>
    </xf>
    <xf numFmtId="0" fontId="0" fillId="39" borderId="10" xfId="0" applyFill="1" applyBorder="1" applyAlignment="1">
      <alignment horizontal="right"/>
    </xf>
    <xf numFmtId="0" fontId="0" fillId="39" borderId="10" xfId="0" applyFill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3" fontId="19" fillId="0" borderId="0" xfId="0" applyNumberFormat="1" applyFont="1" applyFill="1" applyAlignment="1">
      <alignment wrapText="1"/>
    </xf>
    <xf numFmtId="3" fontId="19" fillId="0" borderId="0" xfId="0" applyNumberFormat="1" applyFont="1" applyFill="1" applyAlignment="1">
      <alignment/>
    </xf>
    <xf numFmtId="38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/>
    </xf>
    <xf numFmtId="3" fontId="5" fillId="0" borderId="12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wrapText="1"/>
    </xf>
    <xf numFmtId="3" fontId="5" fillId="0" borderId="12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wrapText="1"/>
    </xf>
    <xf numFmtId="3" fontId="19" fillId="0" borderId="12" xfId="0" applyNumberFormat="1" applyFont="1" applyFill="1" applyBorder="1" applyAlignment="1">
      <alignment wrapText="1"/>
    </xf>
    <xf numFmtId="0" fontId="19" fillId="0" borderId="0" xfId="0" applyFont="1" applyFill="1" applyAlignment="1">
      <alignment/>
    </xf>
    <xf numFmtId="3" fontId="9" fillId="0" borderId="12" xfId="0" applyNumberFormat="1" applyFont="1" applyFill="1" applyBorder="1" applyAlignment="1">
      <alignment horizontal="right" wrapText="1"/>
    </xf>
    <xf numFmtId="3" fontId="9" fillId="0" borderId="12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 wrapText="1"/>
    </xf>
    <xf numFmtId="3" fontId="2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0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171" fontId="0" fillId="41" borderId="10" xfId="42" applyNumberFormat="1" applyFont="1" applyFill="1" applyBorder="1" applyAlignment="1">
      <alignment/>
    </xf>
    <xf numFmtId="0" fontId="20" fillId="41" borderId="10" xfId="0" applyFont="1" applyFill="1" applyBorder="1" applyAlignment="1">
      <alignment horizontal="right"/>
    </xf>
    <xf numFmtId="3" fontId="21" fillId="0" borderId="10" xfId="0" applyNumberFormat="1" applyFont="1" applyBorder="1" applyAlignment="1">
      <alignment/>
    </xf>
    <xf numFmtId="3" fontId="22" fillId="41" borderId="10" xfId="0" applyNumberFormat="1" applyFont="1" applyFill="1" applyBorder="1" applyAlignment="1">
      <alignment horizontal="right"/>
    </xf>
    <xf numFmtId="3" fontId="21" fillId="41" borderId="10" xfId="0" applyNumberFormat="1" applyFont="1" applyFill="1" applyBorder="1" applyAlignment="1">
      <alignment/>
    </xf>
    <xf numFmtId="171" fontId="21" fillId="41" borderId="10" xfId="42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wrapText="1"/>
    </xf>
    <xf numFmtId="3" fontId="5" fillId="33" borderId="0" xfId="0" applyNumberFormat="1" applyFont="1" applyFill="1" applyAlignment="1">
      <alignment horizontal="right" wrapText="1"/>
    </xf>
    <xf numFmtId="3" fontId="5" fillId="33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right" wrapText="1"/>
    </xf>
    <xf numFmtId="3" fontId="5" fillId="33" borderId="0" xfId="0" applyNumberFormat="1" applyFont="1" applyFill="1" applyBorder="1" applyAlignment="1">
      <alignment horizontal="right" wrapText="1"/>
    </xf>
    <xf numFmtId="3" fontId="15" fillId="0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wrapText="1"/>
    </xf>
    <xf numFmtId="3" fontId="5" fillId="0" borderId="12" xfId="0" applyNumberFormat="1" applyFont="1" applyFill="1" applyBorder="1" applyAlignment="1">
      <alignment/>
    </xf>
    <xf numFmtId="4" fontId="1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8" fontId="5" fillId="0" borderId="0" xfId="0" applyNumberFormat="1" applyFont="1" applyAlignment="1">
      <alignment wrapText="1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Border="1" applyAlignment="1">
      <alignment wrapText="1"/>
    </xf>
    <xf numFmtId="0" fontId="23" fillId="0" borderId="0" xfId="0" applyFont="1" applyAlignment="1">
      <alignment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37" fontId="13" fillId="0" borderId="12" xfId="0" applyNumberFormat="1" applyFont="1" applyBorder="1" applyAlignment="1">
      <alignment wrapText="1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37" fontId="11" fillId="0" borderId="15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6" fillId="0" borderId="17" xfId="0" applyFont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6" fillId="0" borderId="16" xfId="0" applyFont="1" applyBorder="1" applyAlignment="1">
      <alignment wrapText="1"/>
    </xf>
    <xf numFmtId="0" fontId="6" fillId="33" borderId="16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wrapText="1"/>
    </xf>
    <xf numFmtId="3" fontId="6" fillId="0" borderId="10" xfId="0" applyNumberFormat="1" applyFont="1" applyBorder="1" applyAlignment="1">
      <alignment wrapText="1"/>
    </xf>
    <xf numFmtId="3" fontId="14" fillId="40" borderId="10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/>
    </xf>
    <xf numFmtId="0" fontId="1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10" xfId="0" applyFont="1" applyBorder="1" applyAlignment="1">
      <alignment horizontal="right"/>
    </xf>
    <xf numFmtId="1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right"/>
    </xf>
    <xf numFmtId="3" fontId="14" fillId="0" borderId="10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0" fontId="0" fillId="0" borderId="0" xfId="0" applyFont="1" applyFill="1" applyAlignment="1">
      <alignment wrapText="1"/>
    </xf>
    <xf numFmtId="0" fontId="0" fillId="38" borderId="10" xfId="0" applyFill="1" applyBorder="1" applyAlignment="1">
      <alignment/>
    </xf>
    <xf numFmtId="0" fontId="14" fillId="38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3" fontId="14" fillId="38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3" fontId="14" fillId="38" borderId="20" xfId="0" applyNumberFormat="1" applyFont="1" applyFill="1" applyBorder="1" applyAlignment="1">
      <alignment/>
    </xf>
    <xf numFmtId="3" fontId="14" fillId="38" borderId="16" xfId="0" applyNumberFormat="1" applyFont="1" applyFill="1" applyBorder="1" applyAlignment="1">
      <alignment/>
    </xf>
    <xf numFmtId="1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5" fillId="0" borderId="2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3" fontId="18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wrapText="1"/>
    </xf>
    <xf numFmtId="3" fontId="14" fillId="0" borderId="22" xfId="0" applyNumberFormat="1" applyFont="1" applyBorder="1" applyAlignment="1">
      <alignment horizontal="right"/>
    </xf>
    <xf numFmtId="3" fontId="14" fillId="0" borderId="21" xfId="0" applyNumberFormat="1" applyFont="1" applyBorder="1" applyAlignment="1">
      <alignment horizontal="right"/>
    </xf>
    <xf numFmtId="3" fontId="14" fillId="0" borderId="23" xfId="0" applyNumberFormat="1" applyFont="1" applyBorder="1" applyAlignment="1">
      <alignment horizontal="right"/>
    </xf>
    <xf numFmtId="168" fontId="6" fillId="0" borderId="11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1" fillId="0" borderId="24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68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68" fontId="5" fillId="0" borderId="10" xfId="0" applyNumberFormat="1" applyFont="1" applyBorder="1" applyAlignment="1">
      <alignment horizontal="center"/>
    </xf>
    <xf numFmtId="1" fontId="6" fillId="0" borderId="17" xfId="0" applyNumberFormat="1" applyFont="1" applyFill="1" applyBorder="1" applyAlignment="1">
      <alignment horizontal="center" textRotation="90" wrapText="1"/>
    </xf>
    <xf numFmtId="1" fontId="6" fillId="0" borderId="16" xfId="0" applyNumberFormat="1" applyFont="1" applyFill="1" applyBorder="1" applyAlignment="1">
      <alignment horizontal="center" textRotation="90" wrapText="1"/>
    </xf>
    <xf numFmtId="168" fontId="5" fillId="0" borderId="10" xfId="0" applyNumberFormat="1" applyFont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136"/>
  <sheetViews>
    <sheetView tabSelected="1" zoomScale="70" zoomScaleNormal="70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3" sqref="A13"/>
    </sheetView>
  </sheetViews>
  <sheetFormatPr defaultColWidth="9.140625" defaultRowHeight="12.75"/>
  <cols>
    <col min="1" max="1" width="42.7109375" style="6" customWidth="1"/>
    <col min="2" max="2" width="3.8515625" style="32" customWidth="1"/>
    <col min="3" max="3" width="1.1484375" style="6" customWidth="1"/>
    <col min="4" max="6" width="4.7109375" style="6" customWidth="1"/>
    <col min="7" max="7" width="6.140625" style="28" customWidth="1"/>
    <col min="8" max="8" width="7.28125" style="28" customWidth="1"/>
    <col min="9" max="9" width="1.1484375" style="6" customWidth="1"/>
    <col min="10" max="10" width="4.421875" style="6" customWidth="1"/>
    <col min="11" max="11" width="4.7109375" style="6" customWidth="1"/>
    <col min="12" max="12" width="4.421875" style="6" customWidth="1"/>
    <col min="13" max="13" width="5.7109375" style="6" customWidth="1"/>
    <col min="14" max="14" width="10.57421875" style="6" customWidth="1"/>
    <col min="15" max="15" width="14.00390625" style="28" customWidth="1"/>
    <col min="16" max="16" width="23.28125" style="89" customWidth="1"/>
  </cols>
  <sheetData>
    <row r="1" spans="1:17" s="219" customFormat="1" ht="35.25" customHeight="1">
      <c r="A1" s="217"/>
      <c r="B1" s="275" t="s">
        <v>154</v>
      </c>
      <c r="C1" s="218"/>
      <c r="D1" s="279" t="s">
        <v>51</v>
      </c>
      <c r="E1" s="279"/>
      <c r="F1" s="279"/>
      <c r="G1" s="280" t="s">
        <v>54</v>
      </c>
      <c r="H1" s="280" t="s">
        <v>141</v>
      </c>
      <c r="I1" s="223"/>
      <c r="J1" s="279" t="s">
        <v>50</v>
      </c>
      <c r="K1" s="279"/>
      <c r="L1" s="279"/>
      <c r="M1" s="279" t="s">
        <v>136</v>
      </c>
      <c r="N1" s="279"/>
      <c r="O1" s="279"/>
      <c r="P1" s="224"/>
      <c r="Q1" s="131"/>
    </row>
    <row r="2" spans="1:17" s="219" customFormat="1" ht="35.25" customHeight="1">
      <c r="A2" s="220"/>
      <c r="B2" s="276"/>
      <c r="C2" s="221"/>
      <c r="D2" s="222" t="s">
        <v>40</v>
      </c>
      <c r="E2" s="222" t="s">
        <v>41</v>
      </c>
      <c r="F2" s="222" t="s">
        <v>42</v>
      </c>
      <c r="G2" s="280"/>
      <c r="H2" s="280"/>
      <c r="I2" s="223"/>
      <c r="J2" s="222" t="s">
        <v>43</v>
      </c>
      <c r="K2" s="222" t="s">
        <v>44</v>
      </c>
      <c r="L2" s="222" t="s">
        <v>45</v>
      </c>
      <c r="M2" s="222" t="s">
        <v>134</v>
      </c>
      <c r="N2" s="222" t="s">
        <v>135</v>
      </c>
      <c r="O2" s="225" t="s">
        <v>137</v>
      </c>
      <c r="P2" s="224" t="s">
        <v>125</v>
      </c>
      <c r="Q2" s="131"/>
    </row>
    <row r="3" spans="1:17" s="31" customFormat="1" ht="15">
      <c r="A3" s="75" t="s">
        <v>140</v>
      </c>
      <c r="B3" s="76"/>
      <c r="C3" s="77"/>
      <c r="D3" s="77"/>
      <c r="E3" s="77"/>
      <c r="F3" s="77"/>
      <c r="G3" s="78"/>
      <c r="H3" s="78"/>
      <c r="I3" s="79"/>
      <c r="J3" s="77"/>
      <c r="K3" s="77"/>
      <c r="L3" s="77"/>
      <c r="M3" s="79"/>
      <c r="N3" s="79"/>
      <c r="O3" s="87"/>
      <c r="P3"/>
      <c r="Q3"/>
    </row>
    <row r="4" spans="1:16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 s="69"/>
      <c r="P4" s="96"/>
    </row>
    <row r="5" spans="1:16" ht="12.75">
      <c r="A5" s="80" t="s">
        <v>139</v>
      </c>
      <c r="B5" s="81"/>
      <c r="C5" s="82"/>
      <c r="D5" s="82"/>
      <c r="E5" s="82"/>
      <c r="F5" s="82"/>
      <c r="G5" s="83"/>
      <c r="H5" s="83"/>
      <c r="I5" s="82"/>
      <c r="J5" s="82"/>
      <c r="K5" s="82"/>
      <c r="L5" s="82"/>
      <c r="M5" s="82"/>
      <c r="N5" s="82"/>
      <c r="O5" s="84">
        <v>821</v>
      </c>
      <c r="P5" s="103"/>
    </row>
    <row r="6" spans="1:16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 s="69"/>
      <c r="P6" s="104"/>
    </row>
    <row r="7" spans="1:16" ht="12.75">
      <c r="A7" s="80" t="s">
        <v>138</v>
      </c>
      <c r="B7" s="81"/>
      <c r="C7" s="82"/>
      <c r="D7" s="82"/>
      <c r="E7" s="82"/>
      <c r="F7" s="82"/>
      <c r="G7" s="83"/>
      <c r="H7" s="83"/>
      <c r="I7" s="82"/>
      <c r="J7" s="82"/>
      <c r="K7" s="82"/>
      <c r="L7" s="82"/>
      <c r="M7" s="82"/>
      <c r="N7" s="82"/>
      <c r="O7" s="84">
        <v>426</v>
      </c>
      <c r="P7" s="103"/>
    </row>
    <row r="8" spans="1:16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 s="69"/>
      <c r="P8" s="104"/>
    </row>
    <row r="9" spans="1:16" ht="12.75">
      <c r="A9" s="80" t="s">
        <v>31</v>
      </c>
      <c r="B9" s="81"/>
      <c r="C9" s="82"/>
      <c r="D9" s="82"/>
      <c r="E9" s="82"/>
      <c r="F9" s="82"/>
      <c r="G9" s="83"/>
      <c r="H9" s="83"/>
      <c r="I9" s="82"/>
      <c r="J9" s="82"/>
      <c r="K9" s="82"/>
      <c r="L9" s="82"/>
      <c r="M9" s="82"/>
      <c r="N9" s="82"/>
      <c r="O9" s="84">
        <v>899</v>
      </c>
      <c r="P9" s="103"/>
    </row>
    <row r="10" spans="1:16" ht="12.75">
      <c r="A10" s="13" t="s">
        <v>32</v>
      </c>
      <c r="B10" s="20">
        <v>1</v>
      </c>
      <c r="C10" s="15"/>
      <c r="D10" s="5"/>
      <c r="E10" s="5"/>
      <c r="F10" s="5"/>
      <c r="G10" s="71"/>
      <c r="H10" s="71"/>
      <c r="I10" s="15"/>
      <c r="J10" s="5">
        <f>M10/12</f>
        <v>8.891666666666667</v>
      </c>
      <c r="K10" s="5">
        <v>8.9</v>
      </c>
      <c r="L10" s="5">
        <v>8.9</v>
      </c>
      <c r="M10" s="5">
        <v>106.7</v>
      </c>
      <c r="N10" s="5">
        <v>106.7</v>
      </c>
      <c r="O10" s="71">
        <f aca="true" t="shared" si="0" ref="O10:O15">1.35*N10</f>
        <v>144.04500000000002</v>
      </c>
      <c r="P10" s="97"/>
    </row>
    <row r="11" spans="1:16" ht="12.75">
      <c r="A11" s="13" t="s">
        <v>33</v>
      </c>
      <c r="B11" s="20">
        <v>1</v>
      </c>
      <c r="C11" s="15"/>
      <c r="D11" s="5"/>
      <c r="E11" s="5"/>
      <c r="F11" s="5"/>
      <c r="G11" s="71"/>
      <c r="H11" s="71"/>
      <c r="I11" s="15"/>
      <c r="J11" s="5">
        <v>7.8</v>
      </c>
      <c r="K11" s="5">
        <f>M11/12</f>
        <v>7.8</v>
      </c>
      <c r="L11" s="5">
        <v>7.8</v>
      </c>
      <c r="M11" s="5">
        <v>93.6</v>
      </c>
      <c r="N11" s="5">
        <f>L11*11</f>
        <v>85.8</v>
      </c>
      <c r="O11" s="71">
        <f t="shared" si="0"/>
        <v>115.83</v>
      </c>
      <c r="P11" s="97"/>
    </row>
    <row r="12" spans="1:16" ht="12.75">
      <c r="A12" s="13" t="s">
        <v>26</v>
      </c>
      <c r="B12" s="20">
        <v>1</v>
      </c>
      <c r="C12" s="15"/>
      <c r="D12" s="5"/>
      <c r="E12" s="5"/>
      <c r="F12" s="5"/>
      <c r="G12" s="71"/>
      <c r="H12" s="71"/>
      <c r="I12" s="15"/>
      <c r="J12" s="277" t="s">
        <v>70</v>
      </c>
      <c r="K12" s="277"/>
      <c r="L12" s="5">
        <f>M12/12</f>
        <v>5.333333333333333</v>
      </c>
      <c r="M12" s="5">
        <v>64</v>
      </c>
      <c r="N12" s="5">
        <f>L12*10</f>
        <v>53.33333333333333</v>
      </c>
      <c r="O12" s="71">
        <f t="shared" si="0"/>
        <v>72</v>
      </c>
      <c r="P12" s="97"/>
    </row>
    <row r="13" spans="1:16" ht="12.75">
      <c r="A13" s="13" t="s">
        <v>34</v>
      </c>
      <c r="B13" s="20">
        <v>1</v>
      </c>
      <c r="C13" s="15"/>
      <c r="D13" s="5"/>
      <c r="E13" s="5"/>
      <c r="F13" s="5"/>
      <c r="G13" s="71"/>
      <c r="H13" s="71"/>
      <c r="I13" s="15"/>
      <c r="J13" s="277"/>
      <c r="K13" s="277"/>
      <c r="L13" s="5">
        <f>M13/12</f>
        <v>5.108333333333333</v>
      </c>
      <c r="M13" s="5">
        <v>61.3</v>
      </c>
      <c r="N13" s="5">
        <f>L13*10</f>
        <v>51.083333333333336</v>
      </c>
      <c r="O13" s="71">
        <f t="shared" si="0"/>
        <v>68.9625</v>
      </c>
      <c r="P13" s="97"/>
    </row>
    <row r="14" spans="1:16" ht="12.75">
      <c r="A14" s="13" t="s">
        <v>2</v>
      </c>
      <c r="B14" s="20">
        <v>1</v>
      </c>
      <c r="C14" s="15"/>
      <c r="D14" s="19"/>
      <c r="E14" s="19"/>
      <c r="F14" s="5"/>
      <c r="G14" s="71"/>
      <c r="H14" s="71"/>
      <c r="I14" s="15"/>
      <c r="J14" s="277"/>
      <c r="K14" s="277"/>
      <c r="L14" s="19">
        <f>M14/12</f>
        <v>3.725</v>
      </c>
      <c r="M14" s="19">
        <v>44.7</v>
      </c>
      <c r="N14" s="19">
        <f>L14*10</f>
        <v>37.25</v>
      </c>
      <c r="O14" s="71">
        <f t="shared" si="0"/>
        <v>50.2875</v>
      </c>
      <c r="P14" s="97"/>
    </row>
    <row r="15" spans="1:16" ht="15" customHeight="1">
      <c r="A15" s="270" t="s">
        <v>158</v>
      </c>
      <c r="B15" s="273">
        <v>3</v>
      </c>
      <c r="C15" s="15"/>
      <c r="D15" s="19"/>
      <c r="E15" s="19"/>
      <c r="F15" s="5"/>
      <c r="G15" s="71"/>
      <c r="H15" s="71"/>
      <c r="I15" s="15"/>
      <c r="J15" s="277"/>
      <c r="K15" s="277"/>
      <c r="L15" s="19"/>
      <c r="M15" s="19"/>
      <c r="N15" s="271">
        <v>300</v>
      </c>
      <c r="O15" s="272">
        <f t="shared" si="0"/>
        <v>405</v>
      </c>
      <c r="P15" s="278" t="s">
        <v>270</v>
      </c>
    </row>
    <row r="16" spans="1:16" ht="15" customHeight="1">
      <c r="A16" s="270"/>
      <c r="B16" s="273"/>
      <c r="C16" s="15"/>
      <c r="D16" s="19"/>
      <c r="E16" s="19"/>
      <c r="F16" s="5"/>
      <c r="G16" s="71"/>
      <c r="H16" s="71"/>
      <c r="I16" s="15"/>
      <c r="J16" s="277"/>
      <c r="K16" s="277"/>
      <c r="L16" s="19"/>
      <c r="M16" s="19"/>
      <c r="N16" s="271"/>
      <c r="O16" s="272"/>
      <c r="P16" s="278"/>
    </row>
    <row r="17" spans="1:16" ht="17.25" customHeight="1">
      <c r="A17" s="270"/>
      <c r="B17" s="273"/>
      <c r="C17" s="15"/>
      <c r="D17" s="19"/>
      <c r="E17" s="19"/>
      <c r="F17" s="5"/>
      <c r="G17" s="71"/>
      <c r="H17" s="71"/>
      <c r="I17" s="15"/>
      <c r="J17" s="277"/>
      <c r="K17" s="277"/>
      <c r="L17" s="19"/>
      <c r="M17" s="19"/>
      <c r="N17" s="271"/>
      <c r="O17" s="272"/>
      <c r="P17" s="278"/>
    </row>
    <row r="18" spans="1:16" ht="12.75">
      <c r="A18" s="13" t="s">
        <v>132</v>
      </c>
      <c r="B18" s="20"/>
      <c r="C18" s="15"/>
      <c r="D18" s="19"/>
      <c r="E18" s="19"/>
      <c r="F18" s="5"/>
      <c r="G18" s="71"/>
      <c r="H18" s="71"/>
      <c r="I18" s="15"/>
      <c r="J18" s="36"/>
      <c r="K18" s="36"/>
      <c r="L18" s="19"/>
      <c r="M18" s="19"/>
      <c r="N18" s="19"/>
      <c r="O18" s="73">
        <v>100</v>
      </c>
      <c r="P18" s="98"/>
    </row>
    <row r="19" spans="1:16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 s="69"/>
      <c r="P19" s="96"/>
    </row>
    <row r="20" spans="1:17" s="2" customFormat="1" ht="17.25">
      <c r="A20" s="86" t="s">
        <v>143</v>
      </c>
      <c r="B20" s="91"/>
      <c r="C20" s="90"/>
      <c r="D20" s="90"/>
      <c r="E20" s="90"/>
      <c r="F20" s="90"/>
      <c r="G20" s="92"/>
      <c r="H20" s="92"/>
      <c r="I20" s="90"/>
      <c r="J20" s="90"/>
      <c r="K20" s="90"/>
      <c r="L20" s="90"/>
      <c r="M20" s="90"/>
      <c r="N20" s="90"/>
      <c r="O20" s="92"/>
      <c r="P20"/>
      <c r="Q20"/>
    </row>
    <row r="21" spans="1:16" ht="12.7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4"/>
      <c r="P21" s="96"/>
    </row>
    <row r="22" spans="1:16" ht="12.75">
      <c r="A22" s="95" t="s">
        <v>1</v>
      </c>
      <c r="B22" s="22"/>
      <c r="C22" s="9"/>
      <c r="D22" s="9"/>
      <c r="E22" s="9"/>
      <c r="F22" s="9"/>
      <c r="G22" s="29"/>
      <c r="H22" s="29"/>
      <c r="I22" s="9"/>
      <c r="J22" s="9"/>
      <c r="K22" s="9"/>
      <c r="L22" s="9"/>
      <c r="M22" s="9"/>
      <c r="N22" s="9"/>
      <c r="O22" s="88"/>
      <c r="P22" s="99"/>
    </row>
    <row r="23" spans="1:16" ht="12.75">
      <c r="A23" s="13" t="s">
        <v>5</v>
      </c>
      <c r="B23" s="20"/>
      <c r="C23" s="15"/>
      <c r="D23" s="5">
        <v>5</v>
      </c>
      <c r="E23" s="5">
        <v>5</v>
      </c>
      <c r="F23" s="5">
        <v>5</v>
      </c>
      <c r="G23" s="71">
        <f>SUM(D23:F23)</f>
        <v>15</v>
      </c>
      <c r="H23" s="71">
        <f>1.35*G23</f>
        <v>20.25</v>
      </c>
      <c r="I23" s="15"/>
      <c r="J23" s="274" t="s">
        <v>91</v>
      </c>
      <c r="K23" s="274"/>
      <c r="L23" s="274"/>
      <c r="M23" s="274"/>
      <c r="N23" s="274"/>
      <c r="O23" s="274"/>
      <c r="P23" s="97"/>
    </row>
    <row r="24" spans="1:16" ht="12.75" customHeight="1">
      <c r="A24" s="13" t="s">
        <v>299</v>
      </c>
      <c r="B24" s="20"/>
      <c r="C24" s="15"/>
      <c r="D24" s="5"/>
      <c r="E24" s="5"/>
      <c r="F24" s="5"/>
      <c r="G24" s="71"/>
      <c r="H24" s="71"/>
      <c r="I24" s="15"/>
      <c r="J24" s="20"/>
      <c r="K24" s="20"/>
      <c r="L24" s="20"/>
      <c r="M24" s="5"/>
      <c r="N24" s="5"/>
      <c r="O24" s="112"/>
      <c r="P24" s="262" t="s">
        <v>300</v>
      </c>
    </row>
    <row r="25" spans="1:16" ht="12.75">
      <c r="A25" s="13" t="s">
        <v>161</v>
      </c>
      <c r="B25" s="20">
        <v>37</v>
      </c>
      <c r="C25" s="15"/>
      <c r="D25" s="5"/>
      <c r="E25" s="5"/>
      <c r="F25" s="5"/>
      <c r="G25" s="71"/>
      <c r="H25" s="71"/>
      <c r="I25" s="15"/>
      <c r="J25" s="85"/>
      <c r="K25" s="85"/>
      <c r="L25" s="85"/>
      <c r="M25" s="36"/>
      <c r="N25" s="36"/>
      <c r="O25" s="113"/>
      <c r="P25" s="262"/>
    </row>
    <row r="26" spans="1:16" ht="12.75">
      <c r="A26" s="13" t="s">
        <v>88</v>
      </c>
      <c r="B26" s="20"/>
      <c r="C26" s="15"/>
      <c r="D26" s="5"/>
      <c r="E26" s="5"/>
      <c r="F26" s="5"/>
      <c r="G26" s="71"/>
      <c r="H26" s="71"/>
      <c r="I26" s="15"/>
      <c r="J26" s="85"/>
      <c r="K26" s="85"/>
      <c r="L26" s="85"/>
      <c r="M26" s="36"/>
      <c r="N26" s="36"/>
      <c r="O26" s="113"/>
      <c r="P26" s="262"/>
    </row>
    <row r="27" spans="1:16" ht="12.75">
      <c r="A27" s="13" t="s">
        <v>89</v>
      </c>
      <c r="B27" s="20"/>
      <c r="C27" s="15"/>
      <c r="D27" s="5"/>
      <c r="E27" s="5"/>
      <c r="F27" s="5"/>
      <c r="G27" s="71"/>
      <c r="H27" s="71"/>
      <c r="I27" s="15"/>
      <c r="J27" s="85"/>
      <c r="K27" s="85"/>
      <c r="L27" s="85"/>
      <c r="M27" s="36"/>
      <c r="N27" s="36"/>
      <c r="O27" s="113"/>
      <c r="P27" s="100"/>
    </row>
    <row r="28" spans="1:16" ht="52.5" customHeight="1">
      <c r="A28" s="35" t="s">
        <v>142</v>
      </c>
      <c r="B28" s="20"/>
      <c r="C28" s="15"/>
      <c r="D28" s="5"/>
      <c r="E28" s="17"/>
      <c r="F28" s="3"/>
      <c r="G28" s="71"/>
      <c r="H28" s="71"/>
      <c r="I28" s="15"/>
      <c r="J28" s="85"/>
      <c r="K28" s="85"/>
      <c r="L28" s="85"/>
      <c r="M28" s="36"/>
      <c r="N28" s="36"/>
      <c r="O28" s="113"/>
      <c r="P28" s="100" t="s">
        <v>160</v>
      </c>
    </row>
    <row r="29" spans="1:16" ht="12.75" customHeight="1">
      <c r="A29" s="35" t="s">
        <v>155</v>
      </c>
      <c r="B29" s="20"/>
      <c r="C29" s="15"/>
      <c r="D29" s="5"/>
      <c r="E29" s="17"/>
      <c r="F29" s="3"/>
      <c r="G29" s="71"/>
      <c r="H29" s="71"/>
      <c r="I29" s="15"/>
      <c r="J29" s="85"/>
      <c r="K29" s="85"/>
      <c r="L29" s="85"/>
      <c r="M29" s="36"/>
      <c r="N29" s="36"/>
      <c r="O29" s="113"/>
      <c r="P29" s="100"/>
    </row>
    <row r="30" spans="1:16" ht="26.25">
      <c r="A30" s="129" t="s">
        <v>147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06">
        <v>4090</v>
      </c>
      <c r="P30" s="216" t="s">
        <v>162</v>
      </c>
    </row>
    <row r="31" spans="1:1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 s="69"/>
      <c r="P31" s="96"/>
    </row>
    <row r="32" spans="1:16" ht="12.75">
      <c r="A32" s="95" t="s">
        <v>53</v>
      </c>
      <c r="B32" s="24"/>
      <c r="C32" s="12"/>
      <c r="D32" s="12"/>
      <c r="E32" s="12"/>
      <c r="F32" s="12"/>
      <c r="G32" s="70"/>
      <c r="H32" s="70"/>
      <c r="I32" s="12"/>
      <c r="J32" s="12"/>
      <c r="K32" s="12"/>
      <c r="L32" s="12"/>
      <c r="M32" s="12"/>
      <c r="N32" s="12"/>
      <c r="O32" s="72"/>
      <c r="P32" s="99"/>
    </row>
    <row r="33" spans="1:16" ht="12.75">
      <c r="A33" s="13" t="s">
        <v>46</v>
      </c>
      <c r="B33" s="20"/>
      <c r="C33" s="15"/>
      <c r="D33" s="5"/>
      <c r="E33" s="5"/>
      <c r="F33" s="5"/>
      <c r="G33" s="71"/>
      <c r="H33" s="71"/>
      <c r="I33" s="15"/>
      <c r="J33" s="5">
        <v>6</v>
      </c>
      <c r="K33" s="5">
        <f>18/12</f>
        <v>1.5</v>
      </c>
      <c r="L33" s="5">
        <f>18/12</f>
        <v>1.5</v>
      </c>
      <c r="M33" s="71">
        <f>12*L33</f>
        <v>18</v>
      </c>
      <c r="N33" s="71">
        <f>11*L33+J33</f>
        <v>22.5</v>
      </c>
      <c r="O33" s="71">
        <f>1.15*N33</f>
        <v>25.874999999999996</v>
      </c>
      <c r="P33" s="97"/>
    </row>
    <row r="34" spans="1:17" s="1" customFormat="1" ht="12.75">
      <c r="A34" s="13" t="s">
        <v>47</v>
      </c>
      <c r="B34" s="20"/>
      <c r="C34" s="15"/>
      <c r="D34" s="5"/>
      <c r="E34" s="5"/>
      <c r="F34" s="5"/>
      <c r="G34" s="71"/>
      <c r="H34" s="71"/>
      <c r="I34" s="15"/>
      <c r="J34" s="5">
        <f>6*1*3+6</f>
        <v>24</v>
      </c>
      <c r="K34" s="5">
        <v>6</v>
      </c>
      <c r="L34" s="5">
        <v>6</v>
      </c>
      <c r="M34" s="71">
        <f>12*L34</f>
        <v>72</v>
      </c>
      <c r="N34" s="5">
        <f>12*L34+J34</f>
        <v>96</v>
      </c>
      <c r="O34" s="71">
        <f>1.15*N34</f>
        <v>110.39999999999999</v>
      </c>
      <c r="P34" s="97"/>
      <c r="Q34"/>
    </row>
    <row r="35" spans="1:17" s="1" customFormat="1" ht="12.75">
      <c r="A35" s="13" t="s">
        <v>52</v>
      </c>
      <c r="B35" s="20"/>
      <c r="C35" s="15"/>
      <c r="D35" s="5"/>
      <c r="E35" s="5"/>
      <c r="F35" s="5"/>
      <c r="G35" s="71"/>
      <c r="H35" s="71"/>
      <c r="I35" s="15"/>
      <c r="J35" s="5"/>
      <c r="K35" s="5"/>
      <c r="L35" s="5"/>
      <c r="M35" s="74"/>
      <c r="N35" s="5"/>
      <c r="O35" s="71">
        <v>30</v>
      </c>
      <c r="P35" s="97"/>
      <c r="Q35"/>
    </row>
    <row r="36" spans="1:17" s="1" customFormat="1" ht="12.75">
      <c r="A36" s="109" t="s">
        <v>14</v>
      </c>
      <c r="B36" s="107"/>
      <c r="C36" s="105"/>
      <c r="D36" s="105"/>
      <c r="E36" s="105"/>
      <c r="F36" s="105"/>
      <c r="G36" s="108"/>
      <c r="H36" s="111">
        <f>SUM(H33:H35)</f>
        <v>0</v>
      </c>
      <c r="I36" s="105"/>
      <c r="J36" s="105"/>
      <c r="K36" s="105"/>
      <c r="L36" s="105"/>
      <c r="M36" s="105"/>
      <c r="N36" s="105"/>
      <c r="O36" s="111">
        <f>SUM(O33:O35)</f>
        <v>166.27499999999998</v>
      </c>
      <c r="P36" s="99"/>
      <c r="Q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93"/>
    </row>
    <row r="38" spans="1:16" ht="12.75">
      <c r="A38" s="8" t="s">
        <v>0</v>
      </c>
      <c r="B38" s="24"/>
      <c r="C38" s="12"/>
      <c r="D38" s="12"/>
      <c r="E38" s="12"/>
      <c r="F38" s="12"/>
      <c r="G38" s="70"/>
      <c r="H38" s="70"/>
      <c r="I38" s="12"/>
      <c r="J38" s="12"/>
      <c r="K38" s="12"/>
      <c r="L38" s="12"/>
      <c r="M38" s="12"/>
      <c r="N38" s="12"/>
      <c r="O38" s="72"/>
      <c r="P38" s="99"/>
    </row>
    <row r="39" spans="1:16" ht="12.75">
      <c r="A39" s="13" t="s">
        <v>126</v>
      </c>
      <c r="B39" s="20"/>
      <c r="C39" s="15"/>
      <c r="D39" s="5">
        <v>7.1</v>
      </c>
      <c r="E39" s="5">
        <v>7.1</v>
      </c>
      <c r="F39" s="5">
        <v>7.1</v>
      </c>
      <c r="G39" s="71">
        <f>SUM(D39:F39)</f>
        <v>21.299999999999997</v>
      </c>
      <c r="H39" s="71">
        <f>1.35*G39</f>
        <v>28.755</v>
      </c>
      <c r="I39" s="15"/>
      <c r="J39" s="5">
        <f>G39+14.2</f>
        <v>35.5</v>
      </c>
      <c r="K39" s="5">
        <v>14.2</v>
      </c>
      <c r="L39" s="5">
        <v>14.2</v>
      </c>
      <c r="M39" s="5">
        <v>170</v>
      </c>
      <c r="N39" s="5">
        <f>11*L39+J39</f>
        <v>191.7</v>
      </c>
      <c r="O39" s="71">
        <f>1.35*N39</f>
        <v>258.795</v>
      </c>
      <c r="P39" s="97"/>
    </row>
    <row r="40" spans="1:16" ht="12.75">
      <c r="A40" s="13" t="s">
        <v>22</v>
      </c>
      <c r="B40" s="20">
        <v>1</v>
      </c>
      <c r="C40" s="15"/>
      <c r="D40" s="5"/>
      <c r="E40" s="5">
        <v>4.7</v>
      </c>
      <c r="F40" s="5">
        <v>4.7</v>
      </c>
      <c r="G40" s="71">
        <f>SUM(D40:F40)</f>
        <v>9.4</v>
      </c>
      <c r="H40" s="71">
        <f>1.35*G40</f>
        <v>12.690000000000001</v>
      </c>
      <c r="I40" s="15"/>
      <c r="J40" s="5">
        <f>M40/12</f>
        <v>4.7</v>
      </c>
      <c r="K40" s="5">
        <f>M40/12</f>
        <v>4.7</v>
      </c>
      <c r="L40" s="5">
        <f>M40/12</f>
        <v>4.7</v>
      </c>
      <c r="M40" s="5">
        <v>56.4</v>
      </c>
      <c r="N40" s="5">
        <v>56.4</v>
      </c>
      <c r="O40" s="71">
        <f>1.35*N40</f>
        <v>76.14</v>
      </c>
      <c r="P40" s="97"/>
    </row>
    <row r="41" spans="1:16" ht="12.75">
      <c r="A41" s="13" t="s">
        <v>20</v>
      </c>
      <c r="B41" s="20">
        <v>1</v>
      </c>
      <c r="C41" s="15"/>
      <c r="D41" s="5"/>
      <c r="E41" s="5"/>
      <c r="F41" s="5"/>
      <c r="G41" s="71"/>
      <c r="H41" s="71"/>
      <c r="I41" s="15"/>
      <c r="J41" s="5"/>
      <c r="K41" s="5"/>
      <c r="L41" s="5">
        <v>5.6</v>
      </c>
      <c r="M41" s="5">
        <v>67.2</v>
      </c>
      <c r="N41" s="5">
        <v>67.2</v>
      </c>
      <c r="O41" s="71">
        <f>1.35*N41</f>
        <v>90.72000000000001</v>
      </c>
      <c r="P41" s="97" t="s">
        <v>163</v>
      </c>
    </row>
    <row r="42" spans="1:16" ht="12.75">
      <c r="A42" s="109" t="s">
        <v>15</v>
      </c>
      <c r="B42" s="107"/>
      <c r="C42" s="105"/>
      <c r="D42" s="105"/>
      <c r="E42" s="105"/>
      <c r="F42" s="105"/>
      <c r="G42" s="108"/>
      <c r="H42" s="111">
        <f>SUM(H39:H41)</f>
        <v>41.445</v>
      </c>
      <c r="I42" s="105"/>
      <c r="J42" s="105"/>
      <c r="K42" s="105"/>
      <c r="L42" s="105"/>
      <c r="M42" s="105"/>
      <c r="N42" s="105"/>
      <c r="O42" s="111">
        <f>SUM(O39:O41)</f>
        <v>425.65500000000003</v>
      </c>
      <c r="P42" s="99"/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 s="95" t="s">
        <v>30</v>
      </c>
      <c r="B44" s="22"/>
      <c r="C44" s="9"/>
      <c r="D44" s="9"/>
      <c r="E44" s="9"/>
      <c r="F44" s="9"/>
      <c r="G44" s="29"/>
      <c r="H44" s="29"/>
      <c r="I44" s="9"/>
      <c r="J44" s="9"/>
      <c r="K44" s="9"/>
      <c r="L44" s="9"/>
      <c r="M44" s="9"/>
      <c r="N44" s="9"/>
      <c r="O44" s="88"/>
      <c r="P44" s="99"/>
    </row>
    <row r="45" spans="1:16" ht="12.75" customHeight="1">
      <c r="A45" s="13" t="s">
        <v>127</v>
      </c>
      <c r="B45" s="20">
        <v>1</v>
      </c>
      <c r="C45" s="15"/>
      <c r="D45" s="5">
        <f>120/12*0.5</f>
        <v>5</v>
      </c>
      <c r="E45" s="5">
        <f>120/12*0.5</f>
        <v>5</v>
      </c>
      <c r="F45" s="5">
        <f>120/12*0.5</f>
        <v>5</v>
      </c>
      <c r="G45" s="71">
        <f>SUM(D45:F45)</f>
        <v>15</v>
      </c>
      <c r="H45" s="71">
        <f>1.35*G45</f>
        <v>20.25</v>
      </c>
      <c r="I45" s="15"/>
      <c r="J45" s="5">
        <f aca="true" t="shared" si="1" ref="J45:J51">M45/12</f>
        <v>6.2</v>
      </c>
      <c r="K45" s="5">
        <v>6.2</v>
      </c>
      <c r="L45" s="5">
        <v>6.2</v>
      </c>
      <c r="M45" s="5">
        <v>74.4</v>
      </c>
      <c r="N45" s="5">
        <v>74.4</v>
      </c>
      <c r="O45" s="71">
        <f>1.35*N45</f>
        <v>100.44000000000001</v>
      </c>
      <c r="P45" s="262" t="s">
        <v>271</v>
      </c>
    </row>
    <row r="46" spans="1:16" ht="12.75">
      <c r="A46" s="13" t="s">
        <v>2</v>
      </c>
      <c r="B46" s="20">
        <v>1</v>
      </c>
      <c r="C46" s="15"/>
      <c r="D46" s="5"/>
      <c r="E46" s="5">
        <v>3.8</v>
      </c>
      <c r="F46" s="5">
        <v>3.8</v>
      </c>
      <c r="G46" s="71">
        <f>SUM(E46:F46)</f>
        <v>7.6</v>
      </c>
      <c r="H46" s="71">
        <f>1.35*G46</f>
        <v>10.26</v>
      </c>
      <c r="I46" s="15"/>
      <c r="J46" s="5">
        <f t="shared" si="1"/>
        <v>3.725</v>
      </c>
      <c r="K46" s="5">
        <v>3.7</v>
      </c>
      <c r="L46" s="5">
        <v>3.7</v>
      </c>
      <c r="M46" s="5">
        <v>44.7</v>
      </c>
      <c r="N46" s="5">
        <v>44.7</v>
      </c>
      <c r="O46" s="71">
        <f aca="true" t="shared" si="2" ref="O46:O51">1.35*N46</f>
        <v>60.345000000000006</v>
      </c>
      <c r="P46" s="262"/>
    </row>
    <row r="47" spans="1:16" ht="12.75">
      <c r="A47" s="13" t="s">
        <v>21</v>
      </c>
      <c r="B47" s="20">
        <v>1</v>
      </c>
      <c r="C47" s="15"/>
      <c r="D47" s="5"/>
      <c r="E47" s="5"/>
      <c r="F47" s="5"/>
      <c r="G47" s="71"/>
      <c r="H47" s="71"/>
      <c r="I47" s="15"/>
      <c r="J47" s="5">
        <f t="shared" si="1"/>
        <v>5.516666666666667</v>
      </c>
      <c r="K47" s="5">
        <f>M47/12</f>
        <v>5.516666666666667</v>
      </c>
      <c r="L47" s="5">
        <f>M47/12</f>
        <v>5.516666666666667</v>
      </c>
      <c r="M47" s="5">
        <v>66.2</v>
      </c>
      <c r="N47" s="5">
        <v>66.2</v>
      </c>
      <c r="O47" s="71">
        <f t="shared" si="2"/>
        <v>89.37</v>
      </c>
      <c r="P47" s="262"/>
    </row>
    <row r="48" spans="1:16" ht="12.75">
      <c r="A48" s="13" t="s">
        <v>3</v>
      </c>
      <c r="B48" s="20">
        <v>1</v>
      </c>
      <c r="C48" s="15"/>
      <c r="D48" s="5"/>
      <c r="E48" s="5"/>
      <c r="F48" s="5"/>
      <c r="G48" s="71"/>
      <c r="H48" s="71"/>
      <c r="I48" s="15"/>
      <c r="J48" s="5">
        <f t="shared" si="1"/>
        <v>5.6000000000000005</v>
      </c>
      <c r="K48" s="5">
        <f>M48/12</f>
        <v>5.6000000000000005</v>
      </c>
      <c r="L48" s="5">
        <f>M48/12</f>
        <v>5.6000000000000005</v>
      </c>
      <c r="M48" s="5">
        <v>67.2</v>
      </c>
      <c r="N48" s="5">
        <v>67.2</v>
      </c>
      <c r="O48" s="71">
        <f t="shared" si="2"/>
        <v>90.72000000000001</v>
      </c>
      <c r="P48" s="262"/>
    </row>
    <row r="49" spans="1:16" ht="12.75">
      <c r="A49" s="13" t="s">
        <v>38</v>
      </c>
      <c r="B49" s="20">
        <v>1</v>
      </c>
      <c r="C49" s="15"/>
      <c r="D49" s="5"/>
      <c r="E49" s="5"/>
      <c r="F49" s="5"/>
      <c r="G49" s="71"/>
      <c r="H49" s="71"/>
      <c r="I49" s="15"/>
      <c r="J49" s="5">
        <f t="shared" si="1"/>
        <v>3.6833333333333336</v>
      </c>
      <c r="K49" s="5">
        <f>M49/12</f>
        <v>3.6833333333333336</v>
      </c>
      <c r="L49" s="5">
        <f>M49/12</f>
        <v>3.6833333333333336</v>
      </c>
      <c r="M49" s="5">
        <v>44.2</v>
      </c>
      <c r="N49" s="5">
        <v>44.2</v>
      </c>
      <c r="O49" s="71">
        <f t="shared" si="2"/>
        <v>59.67000000000001</v>
      </c>
      <c r="P49" s="97"/>
    </row>
    <row r="50" spans="1:16" ht="12.75">
      <c r="A50" s="13" t="s">
        <v>39</v>
      </c>
      <c r="B50" s="20">
        <v>1</v>
      </c>
      <c r="C50" s="15"/>
      <c r="D50" s="5"/>
      <c r="E50" s="5"/>
      <c r="F50" s="5"/>
      <c r="G50" s="71"/>
      <c r="H50" s="71"/>
      <c r="I50" s="15"/>
      <c r="J50" s="5">
        <f t="shared" si="1"/>
        <v>3.6833333333333336</v>
      </c>
      <c r="K50" s="5">
        <f>M50/12</f>
        <v>3.6833333333333336</v>
      </c>
      <c r="L50" s="5">
        <f>M50/12</f>
        <v>3.6833333333333336</v>
      </c>
      <c r="M50" s="5">
        <v>44.2</v>
      </c>
      <c r="N50" s="5">
        <v>44.2</v>
      </c>
      <c r="O50" s="71">
        <f t="shared" si="2"/>
        <v>59.67000000000001</v>
      </c>
      <c r="P50" s="97"/>
    </row>
    <row r="51" spans="1:16" ht="12.75">
      <c r="A51" s="13" t="s">
        <v>29</v>
      </c>
      <c r="B51" s="20">
        <v>1</v>
      </c>
      <c r="C51" s="15"/>
      <c r="D51" s="5"/>
      <c r="E51" s="5"/>
      <c r="F51" s="5"/>
      <c r="G51" s="71"/>
      <c r="H51" s="71"/>
      <c r="I51" s="15"/>
      <c r="J51" s="5">
        <f t="shared" si="1"/>
        <v>4.516666666666667</v>
      </c>
      <c r="K51" s="5">
        <f>M51/12</f>
        <v>4.516666666666667</v>
      </c>
      <c r="L51" s="5">
        <f>M51/12</f>
        <v>4.516666666666667</v>
      </c>
      <c r="M51" s="5">
        <v>54.2</v>
      </c>
      <c r="N51" s="5">
        <v>54.2</v>
      </c>
      <c r="O51" s="71">
        <f t="shared" si="2"/>
        <v>73.17</v>
      </c>
      <c r="P51" s="97"/>
    </row>
    <row r="52" spans="1:16" ht="12.75">
      <c r="A52" s="109" t="s">
        <v>144</v>
      </c>
      <c r="B52" s="107"/>
      <c r="C52" s="105"/>
      <c r="D52" s="105"/>
      <c r="E52" s="105"/>
      <c r="F52" s="105"/>
      <c r="G52" s="108"/>
      <c r="H52" s="111">
        <f>SUM(H45:H51)</f>
        <v>30.509999999999998</v>
      </c>
      <c r="I52" s="105"/>
      <c r="J52" s="105"/>
      <c r="K52" s="105"/>
      <c r="L52" s="105"/>
      <c r="M52" s="105"/>
      <c r="N52" s="105"/>
      <c r="O52" s="111">
        <f>SUM(O45:O51)</f>
        <v>533.3850000000001</v>
      </c>
      <c r="P52" s="99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 s="11" t="s">
        <v>10</v>
      </c>
      <c r="B54" s="23"/>
      <c r="C54" s="10"/>
      <c r="D54" s="10"/>
      <c r="E54" s="10"/>
      <c r="F54" s="10"/>
      <c r="G54" s="29"/>
      <c r="H54" s="29"/>
      <c r="I54" s="10"/>
      <c r="J54" s="10"/>
      <c r="K54" s="10"/>
      <c r="L54" s="10"/>
      <c r="M54" s="10"/>
      <c r="N54" s="10"/>
      <c r="O54" s="29"/>
      <c r="P54" s="97"/>
    </row>
    <row r="55" spans="1:16" ht="12.75">
      <c r="A55" s="3" t="s">
        <v>28</v>
      </c>
      <c r="B55" s="20">
        <v>1</v>
      </c>
      <c r="C55" s="34"/>
      <c r="D55" s="5"/>
      <c r="E55" s="5"/>
      <c r="F55" s="5">
        <v>5.6</v>
      </c>
      <c r="G55" s="71">
        <f>SUM(F55)</f>
        <v>5.6</v>
      </c>
      <c r="H55" s="71">
        <f>1.35*G55</f>
        <v>7.56</v>
      </c>
      <c r="I55" s="34"/>
      <c r="J55" s="5">
        <f>M55/12</f>
        <v>4.583333333333333</v>
      </c>
      <c r="K55" s="5">
        <f>M55/12</f>
        <v>4.583333333333333</v>
      </c>
      <c r="L55" s="5">
        <v>4.6</v>
      </c>
      <c r="M55" s="5">
        <v>55</v>
      </c>
      <c r="N55" s="5">
        <v>55</v>
      </c>
      <c r="O55" s="71">
        <f>1.35*N55</f>
        <v>74.25</v>
      </c>
      <c r="P55" s="97"/>
    </row>
    <row r="56" spans="1:16" ht="12.75">
      <c r="A56" s="3" t="s">
        <v>23</v>
      </c>
      <c r="B56" s="20">
        <v>1</v>
      </c>
      <c r="C56" s="34"/>
      <c r="D56" s="5"/>
      <c r="E56" s="5"/>
      <c r="F56" s="5"/>
      <c r="G56" s="71"/>
      <c r="H56" s="71"/>
      <c r="I56" s="34"/>
      <c r="J56" s="5">
        <f>M56/12</f>
        <v>4.583333333333333</v>
      </c>
      <c r="K56" s="5">
        <f>M56/12</f>
        <v>4.583333333333333</v>
      </c>
      <c r="L56" s="5">
        <v>4.6</v>
      </c>
      <c r="M56" s="5">
        <v>55</v>
      </c>
      <c r="N56" s="5">
        <v>55</v>
      </c>
      <c r="O56" s="71">
        <f>1.35*N56</f>
        <v>74.25</v>
      </c>
      <c r="P56" s="97"/>
    </row>
    <row r="57" spans="1:16" ht="12.75">
      <c r="A57" s="109" t="s">
        <v>145</v>
      </c>
      <c r="B57" s="107"/>
      <c r="C57" s="105"/>
      <c r="D57" s="105"/>
      <c r="E57" s="105"/>
      <c r="F57" s="105"/>
      <c r="G57" s="108"/>
      <c r="H57" s="111">
        <f>SUM(H54:H56)</f>
        <v>7.56</v>
      </c>
      <c r="I57" s="105"/>
      <c r="J57" s="105"/>
      <c r="K57" s="105"/>
      <c r="L57" s="105"/>
      <c r="M57" s="105"/>
      <c r="N57" s="105"/>
      <c r="O57" s="111">
        <f>SUM(O55:O56)</f>
        <v>148.5</v>
      </c>
      <c r="P57" s="99"/>
    </row>
    <row r="58" spans="1:1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2.75">
      <c r="A59" s="11" t="s">
        <v>57</v>
      </c>
      <c r="B59" s="21"/>
      <c r="C59" s="18"/>
      <c r="D59" s="7"/>
      <c r="E59" s="7"/>
      <c r="F59" s="7"/>
      <c r="G59" s="70"/>
      <c r="H59" s="70"/>
      <c r="I59" s="18"/>
      <c r="J59" s="7"/>
      <c r="K59" s="7"/>
      <c r="L59" s="7"/>
      <c r="M59" s="7"/>
      <c r="N59" s="7"/>
      <c r="O59" s="70"/>
      <c r="P59" s="97"/>
    </row>
    <row r="60" spans="1:16" ht="12.75">
      <c r="A60" s="3" t="s">
        <v>24</v>
      </c>
      <c r="B60" s="20">
        <v>1</v>
      </c>
      <c r="C60" s="15"/>
      <c r="D60" s="5"/>
      <c r="E60" s="5">
        <v>8.7</v>
      </c>
      <c r="F60" s="5">
        <v>8.7</v>
      </c>
      <c r="G60" s="71">
        <f>SUM(E60:F60)</f>
        <v>17.4</v>
      </c>
      <c r="H60" s="71">
        <f>1.35*G60</f>
        <v>23.49</v>
      </c>
      <c r="I60" s="15"/>
      <c r="J60" s="5">
        <f>M60/12</f>
        <v>9.858333333333333</v>
      </c>
      <c r="K60" s="5">
        <v>9.9</v>
      </c>
      <c r="L60" s="5">
        <v>9.9</v>
      </c>
      <c r="M60" s="5">
        <v>118.3</v>
      </c>
      <c r="N60" s="5">
        <v>118.3</v>
      </c>
      <c r="O60" s="71">
        <f>1.35*N60</f>
        <v>159.705</v>
      </c>
      <c r="P60" s="97"/>
    </row>
    <row r="61" spans="1:16" ht="63" customHeight="1">
      <c r="A61" s="16" t="s">
        <v>148</v>
      </c>
      <c r="B61" s="20"/>
      <c r="C61" s="15"/>
      <c r="D61" s="5"/>
      <c r="E61" s="17"/>
      <c r="F61" s="17"/>
      <c r="G61" s="71"/>
      <c r="H61" s="71"/>
      <c r="I61" s="15"/>
      <c r="J61" s="3"/>
      <c r="K61" s="5"/>
      <c r="L61" s="5"/>
      <c r="M61" s="5"/>
      <c r="N61" s="5"/>
      <c r="O61" s="73">
        <v>200</v>
      </c>
      <c r="P61" s="100" t="s">
        <v>152</v>
      </c>
    </row>
    <row r="62" spans="1:16" ht="15" customHeight="1">
      <c r="A62" s="16" t="s">
        <v>128</v>
      </c>
      <c r="B62" s="20"/>
      <c r="C62" s="15"/>
      <c r="D62" s="5"/>
      <c r="E62" s="17"/>
      <c r="F62" s="17"/>
      <c r="G62" s="71"/>
      <c r="H62" s="71"/>
      <c r="I62" s="15"/>
      <c r="J62" s="5"/>
      <c r="K62" s="5"/>
      <c r="L62" s="5"/>
      <c r="M62" s="5"/>
      <c r="N62" s="5"/>
      <c r="O62" s="71">
        <v>250</v>
      </c>
      <c r="P62" s="101" t="s">
        <v>275</v>
      </c>
    </row>
    <row r="63" spans="1:16" ht="12.75">
      <c r="A63" s="3" t="s">
        <v>71</v>
      </c>
      <c r="B63" s="20"/>
      <c r="C63" s="15"/>
      <c r="D63" s="5"/>
      <c r="E63" s="5"/>
      <c r="F63" s="5"/>
      <c r="G63" s="71"/>
      <c r="H63" s="71"/>
      <c r="I63" s="15"/>
      <c r="J63" s="5"/>
      <c r="K63" s="5"/>
      <c r="L63" s="5"/>
      <c r="M63" s="5"/>
      <c r="N63" s="5"/>
      <c r="O63" s="71">
        <v>360</v>
      </c>
      <c r="P63" s="101" t="s">
        <v>276</v>
      </c>
    </row>
    <row r="64" spans="1:17" s="68" customFormat="1" ht="12.75">
      <c r="A64" s="109" t="s">
        <v>146</v>
      </c>
      <c r="B64" s="107"/>
      <c r="C64" s="105"/>
      <c r="D64" s="105"/>
      <c r="E64" s="105"/>
      <c r="F64" s="105"/>
      <c r="G64" s="108"/>
      <c r="H64" s="111">
        <f>SUM(H60:H63)</f>
        <v>23.49</v>
      </c>
      <c r="I64" s="105"/>
      <c r="J64" s="105"/>
      <c r="K64" s="105"/>
      <c r="L64" s="105"/>
      <c r="M64" s="105"/>
      <c r="N64" s="105"/>
      <c r="O64" s="111">
        <f>SUM(O60:O63)</f>
        <v>969.705</v>
      </c>
      <c r="P64" s="99"/>
      <c r="Q64"/>
    </row>
    <row r="65" spans="1:1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2.75">
      <c r="A66" s="8" t="s">
        <v>8</v>
      </c>
      <c r="B66" s="22"/>
      <c r="C66" s="9"/>
      <c r="D66" s="9"/>
      <c r="E66" s="9"/>
      <c r="F66" s="9"/>
      <c r="G66" s="29"/>
      <c r="H66" s="29"/>
      <c r="I66" s="9"/>
      <c r="J66" s="9"/>
      <c r="K66" s="9"/>
      <c r="L66" s="9"/>
      <c r="M66" s="9"/>
      <c r="N66" s="9"/>
      <c r="O66" s="88"/>
      <c r="P66" s="99"/>
    </row>
    <row r="67" spans="1:16" ht="12.75">
      <c r="A67" s="13" t="s">
        <v>27</v>
      </c>
      <c r="B67" s="20">
        <v>1</v>
      </c>
      <c r="C67" s="15"/>
      <c r="D67" s="5"/>
      <c r="E67" s="5"/>
      <c r="F67" s="5">
        <v>8.7</v>
      </c>
      <c r="G67" s="71">
        <f>SUM(F67)</f>
        <v>8.7</v>
      </c>
      <c r="H67" s="71">
        <f>1.35*G67</f>
        <v>11.745</v>
      </c>
      <c r="I67" s="15"/>
      <c r="J67" s="5">
        <f>M67/12</f>
        <v>8.416666666666666</v>
      </c>
      <c r="K67" s="5">
        <v>8.4</v>
      </c>
      <c r="L67" s="5">
        <v>8.4</v>
      </c>
      <c r="M67" s="5">
        <v>101</v>
      </c>
      <c r="N67" s="5">
        <v>102</v>
      </c>
      <c r="O67" s="71">
        <f>1.35*N67</f>
        <v>137.70000000000002</v>
      </c>
      <c r="P67" s="97"/>
    </row>
    <row r="68" spans="1:16" ht="12.75">
      <c r="A68" s="13" t="s">
        <v>49</v>
      </c>
      <c r="B68" s="20">
        <v>1</v>
      </c>
      <c r="C68" s="15"/>
      <c r="D68" s="5"/>
      <c r="E68" s="5"/>
      <c r="F68" s="5"/>
      <c r="G68" s="71"/>
      <c r="H68" s="71"/>
      <c r="I68" s="15"/>
      <c r="J68" s="5">
        <v>4.7</v>
      </c>
      <c r="K68" s="5">
        <v>4.7</v>
      </c>
      <c r="L68" s="5">
        <v>4.7</v>
      </c>
      <c r="M68" s="5">
        <f>12*J68</f>
        <v>56.400000000000006</v>
      </c>
      <c r="N68" s="5">
        <f>12*K68</f>
        <v>56.400000000000006</v>
      </c>
      <c r="O68" s="71">
        <f>1.35*N68</f>
        <v>76.14000000000001</v>
      </c>
      <c r="P68" s="97"/>
    </row>
    <row r="69" spans="1:16" ht="12.75">
      <c r="A69" s="109" t="s">
        <v>151</v>
      </c>
      <c r="B69" s="107"/>
      <c r="C69" s="105"/>
      <c r="D69" s="105"/>
      <c r="E69" s="105"/>
      <c r="F69" s="105"/>
      <c r="G69" s="108"/>
      <c r="H69" s="111">
        <f>SUM(H66:H68)</f>
        <v>11.745</v>
      </c>
      <c r="I69" s="105"/>
      <c r="J69" s="105"/>
      <c r="K69" s="105"/>
      <c r="L69" s="105"/>
      <c r="M69" s="105"/>
      <c r="N69" s="105"/>
      <c r="O69" s="111">
        <f>SUM(O67:O68)</f>
        <v>213.84000000000003</v>
      </c>
      <c r="P69" s="99"/>
    </row>
    <row r="70" spans="1:1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2.75">
      <c r="A71" s="8" t="s">
        <v>25</v>
      </c>
      <c r="B71" s="21"/>
      <c r="C71" s="18"/>
      <c r="D71" s="7"/>
      <c r="E71" s="7"/>
      <c r="F71" s="7"/>
      <c r="G71" s="70"/>
      <c r="H71" s="70"/>
      <c r="I71" s="18"/>
      <c r="J71" s="7"/>
      <c r="K71" s="7"/>
      <c r="L71" s="7"/>
      <c r="M71" s="7"/>
      <c r="N71" s="7"/>
      <c r="O71" s="70"/>
      <c r="P71" s="97"/>
    </row>
    <row r="72" spans="1:16" ht="12.75">
      <c r="A72" s="13" t="s">
        <v>11</v>
      </c>
      <c r="B72" s="20">
        <v>1</v>
      </c>
      <c r="C72" s="15"/>
      <c r="D72" s="5"/>
      <c r="E72" s="5"/>
      <c r="F72" s="5"/>
      <c r="G72" s="71"/>
      <c r="H72" s="71"/>
      <c r="I72" s="15"/>
      <c r="J72" s="5">
        <v>4.7</v>
      </c>
      <c r="K72" s="5">
        <v>4.7</v>
      </c>
      <c r="L72" s="5">
        <v>4.7</v>
      </c>
      <c r="M72" s="5">
        <v>68.3</v>
      </c>
      <c r="N72" s="5">
        <v>68.3</v>
      </c>
      <c r="O72" s="71">
        <f>1.35*N72</f>
        <v>92.205</v>
      </c>
      <c r="P72" s="97"/>
    </row>
    <row r="73" spans="1:16" ht="12.75">
      <c r="A73" s="13" t="s">
        <v>12</v>
      </c>
      <c r="B73" s="20">
        <v>1</v>
      </c>
      <c r="C73" s="15"/>
      <c r="D73" s="5"/>
      <c r="E73" s="5"/>
      <c r="F73" s="5"/>
      <c r="G73" s="71"/>
      <c r="H73" s="71"/>
      <c r="I73" s="15"/>
      <c r="J73" s="5">
        <f>M73/12</f>
        <v>2.75</v>
      </c>
      <c r="K73" s="5">
        <v>2.8</v>
      </c>
      <c r="L73" s="5">
        <v>2.8</v>
      </c>
      <c r="M73" s="5">
        <v>33</v>
      </c>
      <c r="N73" s="5">
        <v>33</v>
      </c>
      <c r="O73" s="71">
        <f>1.35*N73</f>
        <v>44.550000000000004</v>
      </c>
      <c r="P73" s="97"/>
    </row>
    <row r="74" spans="1:16" ht="12.75">
      <c r="A74" s="13" t="s">
        <v>37</v>
      </c>
      <c r="B74" s="20">
        <v>1</v>
      </c>
      <c r="C74" s="15"/>
      <c r="D74" s="5"/>
      <c r="E74" s="5"/>
      <c r="F74" s="5"/>
      <c r="G74" s="71"/>
      <c r="H74" s="71"/>
      <c r="I74" s="15"/>
      <c r="J74" s="5"/>
      <c r="K74" s="5"/>
      <c r="L74" s="5">
        <v>2.3</v>
      </c>
      <c r="M74" s="5">
        <v>27.5</v>
      </c>
      <c r="N74" s="5">
        <v>27.5</v>
      </c>
      <c r="O74" s="71">
        <f>1.35*N74</f>
        <v>37.125</v>
      </c>
      <c r="P74" s="97"/>
    </row>
    <row r="75" spans="1:16" ht="12.75">
      <c r="A75" s="13" t="s">
        <v>58</v>
      </c>
      <c r="B75" s="20"/>
      <c r="C75" s="15"/>
      <c r="D75" s="5"/>
      <c r="E75" s="5"/>
      <c r="F75" s="5"/>
      <c r="G75" s="71"/>
      <c r="H75" s="71"/>
      <c r="I75" s="15"/>
      <c r="J75" s="5"/>
      <c r="K75" s="5"/>
      <c r="L75" s="5"/>
      <c r="M75" s="5"/>
      <c r="N75" s="5"/>
      <c r="O75" s="71">
        <v>85</v>
      </c>
      <c r="P75" s="97"/>
    </row>
    <row r="76" spans="1:16" ht="12.75">
      <c r="A76" s="13" t="s">
        <v>59</v>
      </c>
      <c r="B76" s="20"/>
      <c r="C76" s="15"/>
      <c r="D76" s="5"/>
      <c r="E76" s="5"/>
      <c r="F76" s="5"/>
      <c r="G76" s="71"/>
      <c r="H76" s="71"/>
      <c r="I76" s="15"/>
      <c r="J76" s="5"/>
      <c r="K76" s="5"/>
      <c r="L76" s="5"/>
      <c r="M76" s="5"/>
      <c r="N76" s="5"/>
      <c r="O76" s="71">
        <v>78.8</v>
      </c>
      <c r="P76" s="97"/>
    </row>
    <row r="77" spans="1:17" s="1" customFormat="1" ht="12.75">
      <c r="A77" s="13" t="s">
        <v>48</v>
      </c>
      <c r="B77" s="20"/>
      <c r="C77" s="15"/>
      <c r="D77" s="5">
        <v>12.5</v>
      </c>
      <c r="E77" s="5">
        <v>12.5</v>
      </c>
      <c r="F77" s="5">
        <v>12.5</v>
      </c>
      <c r="G77" s="71">
        <f>SUM(D77:F77)</f>
        <v>37.5</v>
      </c>
      <c r="H77" s="71">
        <f>1.35*G77</f>
        <v>50.625</v>
      </c>
      <c r="I77" s="15"/>
      <c r="J77" s="5">
        <v>50</v>
      </c>
      <c r="K77" s="5">
        <v>12.5</v>
      </c>
      <c r="L77" s="5">
        <v>12.5</v>
      </c>
      <c r="M77" s="5">
        <f>12*L77</f>
        <v>150</v>
      </c>
      <c r="N77" s="5">
        <f>11*L77+J77</f>
        <v>187.5</v>
      </c>
      <c r="O77" s="71">
        <f>1.35*N77</f>
        <v>253.12500000000003</v>
      </c>
      <c r="P77" s="97"/>
      <c r="Q77"/>
    </row>
    <row r="78" spans="1:17" s="1" customFormat="1" ht="12.75">
      <c r="A78" s="13" t="s">
        <v>55</v>
      </c>
      <c r="B78" s="20"/>
      <c r="C78" s="15"/>
      <c r="D78" s="5"/>
      <c r="E78" s="5"/>
      <c r="F78" s="5"/>
      <c r="G78" s="71"/>
      <c r="H78" s="71"/>
      <c r="I78" s="15"/>
      <c r="J78" s="5"/>
      <c r="K78" s="5"/>
      <c r="L78" s="5"/>
      <c r="M78" s="74"/>
      <c r="N78" s="5"/>
      <c r="O78" s="71">
        <v>120</v>
      </c>
      <c r="P78" s="97"/>
      <c r="Q78"/>
    </row>
    <row r="79" spans="1:17" s="68" customFormat="1" ht="12.75">
      <c r="A79" s="109" t="s">
        <v>150</v>
      </c>
      <c r="B79" s="107"/>
      <c r="C79" s="105"/>
      <c r="D79" s="105"/>
      <c r="E79" s="105"/>
      <c r="F79" s="105"/>
      <c r="G79" s="108"/>
      <c r="H79" s="108"/>
      <c r="I79" s="105"/>
      <c r="J79" s="105"/>
      <c r="K79" s="105"/>
      <c r="L79" s="105"/>
      <c r="M79" s="105"/>
      <c r="N79" s="105"/>
      <c r="O79" s="111">
        <f>SUM(O72:O78)</f>
        <v>710.8050000000001</v>
      </c>
      <c r="P79" s="99"/>
      <c r="Q79"/>
    </row>
    <row r="80" spans="1:17" s="68" customFormat="1" ht="12.75">
      <c r="A80" s="4"/>
      <c r="B80" s="24"/>
      <c r="C80" s="12"/>
      <c r="D80" s="12"/>
      <c r="E80" s="12"/>
      <c r="F80" s="12"/>
      <c r="G80" s="72"/>
      <c r="H80" s="72"/>
      <c r="I80" s="12"/>
      <c r="J80" s="12"/>
      <c r="K80" s="12"/>
      <c r="L80" s="12"/>
      <c r="M80" s="12"/>
      <c r="N80" s="12"/>
      <c r="O80" s="72"/>
      <c r="P80" s="99"/>
      <c r="Q80"/>
    </row>
    <row r="81" spans="1:16" ht="12.75">
      <c r="A81" s="8" t="s">
        <v>83</v>
      </c>
      <c r="B81" s="21"/>
      <c r="C81" s="18"/>
      <c r="D81" s="7"/>
      <c r="E81" s="7"/>
      <c r="F81" s="7"/>
      <c r="G81" s="70"/>
      <c r="H81" s="70"/>
      <c r="I81" s="18"/>
      <c r="J81" s="7"/>
      <c r="K81" s="7"/>
      <c r="L81" s="7"/>
      <c r="M81" s="7"/>
      <c r="N81" s="7"/>
      <c r="O81" s="70"/>
      <c r="P81" s="97"/>
    </row>
    <row r="82" spans="1:16" ht="12.75">
      <c r="A82" s="13" t="s">
        <v>85</v>
      </c>
      <c r="B82" s="20"/>
      <c r="C82" s="15"/>
      <c r="D82" s="5"/>
      <c r="E82" s="5">
        <v>10</v>
      </c>
      <c r="F82" s="5">
        <v>10</v>
      </c>
      <c r="G82" s="71"/>
      <c r="H82" s="71">
        <v>20</v>
      </c>
      <c r="I82" s="15"/>
      <c r="J82" s="5"/>
      <c r="K82" s="5"/>
      <c r="L82" s="5"/>
      <c r="M82" s="5"/>
      <c r="N82" s="5"/>
      <c r="O82" s="71"/>
      <c r="P82" s="97"/>
    </row>
    <row r="83" spans="1:16" ht="12.75">
      <c r="A83" s="13" t="s">
        <v>274</v>
      </c>
      <c r="B83" s="20"/>
      <c r="C83" s="15"/>
      <c r="D83" s="5"/>
      <c r="E83" s="5"/>
      <c r="F83" s="5"/>
      <c r="G83" s="71"/>
      <c r="H83" s="71"/>
      <c r="I83" s="15"/>
      <c r="J83" s="5"/>
      <c r="K83" s="5"/>
      <c r="L83" s="5"/>
      <c r="M83" s="5"/>
      <c r="N83" s="5"/>
      <c r="O83" s="71">
        <v>440</v>
      </c>
      <c r="P83" s="101" t="s">
        <v>278</v>
      </c>
    </row>
    <row r="84" spans="1:16" ht="12.75">
      <c r="A84" s="13" t="s">
        <v>273</v>
      </c>
      <c r="B84" s="20"/>
      <c r="C84" s="15"/>
      <c r="D84" s="5"/>
      <c r="E84" s="5"/>
      <c r="F84" s="5"/>
      <c r="G84" s="71"/>
      <c r="H84" s="71"/>
      <c r="I84" s="15"/>
      <c r="J84" s="5"/>
      <c r="K84" s="5"/>
      <c r="L84" s="5"/>
      <c r="M84" s="5"/>
      <c r="N84" s="5"/>
      <c r="O84" s="71">
        <v>60</v>
      </c>
      <c r="P84" s="101"/>
    </row>
    <row r="85" spans="1:16" ht="12.75">
      <c r="A85" s="13" t="s">
        <v>77</v>
      </c>
      <c r="B85" s="20"/>
      <c r="C85" s="15"/>
      <c r="D85" s="5"/>
      <c r="E85" s="5"/>
      <c r="F85" s="5"/>
      <c r="G85" s="71"/>
      <c r="H85" s="71"/>
      <c r="I85" s="15"/>
      <c r="J85" s="5">
        <v>75</v>
      </c>
      <c r="K85" s="5">
        <f>450/12</f>
        <v>37.5</v>
      </c>
      <c r="L85" s="5">
        <f>450/12</f>
        <v>37.5</v>
      </c>
      <c r="M85" s="5"/>
      <c r="N85" s="5"/>
      <c r="O85" s="71">
        <v>450</v>
      </c>
      <c r="P85" s="101"/>
    </row>
    <row r="86" spans="1:16" ht="12.75">
      <c r="A86" s="13" t="s">
        <v>78</v>
      </c>
      <c r="B86" s="20"/>
      <c r="C86" s="15"/>
      <c r="D86" s="5"/>
      <c r="E86" s="5"/>
      <c r="F86" s="5"/>
      <c r="G86" s="71"/>
      <c r="H86" s="71"/>
      <c r="I86" s="15"/>
      <c r="J86" s="5"/>
      <c r="K86" s="5"/>
      <c r="L86" s="5"/>
      <c r="M86" s="5"/>
      <c r="N86" s="5"/>
      <c r="O86" s="71">
        <v>100</v>
      </c>
      <c r="P86" s="101"/>
    </row>
    <row r="87" spans="1:16" ht="12.75">
      <c r="A87" s="13" t="s">
        <v>79</v>
      </c>
      <c r="B87" s="20"/>
      <c r="C87" s="15"/>
      <c r="D87" s="5"/>
      <c r="E87" s="5"/>
      <c r="F87" s="5"/>
      <c r="G87" s="71"/>
      <c r="H87" s="71"/>
      <c r="I87" s="15"/>
      <c r="J87" s="5"/>
      <c r="K87" s="5"/>
      <c r="L87" s="5"/>
      <c r="M87" s="5"/>
      <c r="N87" s="5"/>
      <c r="O87" s="71">
        <v>200</v>
      </c>
      <c r="P87" s="101"/>
    </row>
    <row r="88" spans="1:16" ht="12.75">
      <c r="A88" s="13" t="s">
        <v>80</v>
      </c>
      <c r="B88" s="20"/>
      <c r="C88" s="15"/>
      <c r="D88" s="5"/>
      <c r="E88" s="5"/>
      <c r="F88" s="5"/>
      <c r="G88" s="71"/>
      <c r="H88" s="71">
        <v>5</v>
      </c>
      <c r="I88" s="15"/>
      <c r="J88" s="5"/>
      <c r="K88" s="5"/>
      <c r="L88" s="5"/>
      <c r="M88" s="5"/>
      <c r="N88" s="5"/>
      <c r="O88" s="71">
        <v>120</v>
      </c>
      <c r="P88" s="101"/>
    </row>
    <row r="89" spans="1:16" ht="12.75">
      <c r="A89" s="13" t="s">
        <v>277</v>
      </c>
      <c r="B89" s="20"/>
      <c r="C89" s="15"/>
      <c r="D89" s="5"/>
      <c r="E89" s="5"/>
      <c r="F89" s="5"/>
      <c r="G89" s="71"/>
      <c r="H89" s="71"/>
      <c r="I89" s="15"/>
      <c r="J89" s="5"/>
      <c r="K89" s="5"/>
      <c r="L89" s="5"/>
      <c r="M89" s="5"/>
      <c r="N89" s="5"/>
      <c r="O89" s="71">
        <v>200</v>
      </c>
      <c r="P89" s="101"/>
    </row>
    <row r="90" spans="1:16" ht="12.75">
      <c r="A90" s="13" t="s">
        <v>156</v>
      </c>
      <c r="B90" s="20"/>
      <c r="C90" s="15"/>
      <c r="D90" s="5"/>
      <c r="E90" s="5"/>
      <c r="F90" s="5"/>
      <c r="G90" s="71"/>
      <c r="H90" s="71"/>
      <c r="I90" s="15"/>
      <c r="J90" s="5"/>
      <c r="K90" s="5"/>
      <c r="L90" s="5"/>
      <c r="M90" s="5"/>
      <c r="N90" s="5"/>
      <c r="O90" s="71">
        <v>191</v>
      </c>
      <c r="P90" s="101"/>
    </row>
    <row r="91" spans="1:16" ht="12.75">
      <c r="A91" s="13" t="s">
        <v>157</v>
      </c>
      <c r="B91" s="20"/>
      <c r="C91" s="15"/>
      <c r="D91" s="5"/>
      <c r="E91" s="5"/>
      <c r="F91" s="5"/>
      <c r="G91" s="71"/>
      <c r="H91" s="71"/>
      <c r="I91" s="15"/>
      <c r="J91" s="5"/>
      <c r="K91" s="5"/>
      <c r="L91" s="5"/>
      <c r="M91" s="5"/>
      <c r="N91" s="5"/>
      <c r="O91" s="71">
        <v>76</v>
      </c>
      <c r="P91" s="101"/>
    </row>
    <row r="92" spans="1:16" ht="12.75">
      <c r="A92" s="109" t="s">
        <v>149</v>
      </c>
      <c r="B92" s="107"/>
      <c r="C92" s="105"/>
      <c r="D92" s="105"/>
      <c r="E92" s="105"/>
      <c r="F92" s="105"/>
      <c r="G92" s="108"/>
      <c r="H92" s="111">
        <f>SUM(H82:H89)</f>
        <v>25</v>
      </c>
      <c r="I92" s="105"/>
      <c r="J92" s="105"/>
      <c r="K92" s="105"/>
      <c r="L92" s="105"/>
      <c r="M92" s="105"/>
      <c r="N92" s="105"/>
      <c r="O92" s="111">
        <f>SUM(O83:O91)</f>
        <v>1837</v>
      </c>
      <c r="P92" s="215"/>
    </row>
    <row r="93" spans="1:1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2.75">
      <c r="A94" s="95" t="s">
        <v>61</v>
      </c>
      <c r="B94" s="22"/>
      <c r="C94" s="9"/>
      <c r="D94" s="9"/>
      <c r="E94" s="9"/>
      <c r="F94" s="9"/>
      <c r="G94" s="88"/>
      <c r="H94" s="88"/>
      <c r="I94" s="9"/>
      <c r="J94" s="9"/>
      <c r="K94" s="9"/>
      <c r="L94" s="9"/>
      <c r="M94" s="9"/>
      <c r="N94" s="9"/>
      <c r="O94" s="88"/>
      <c r="P94"/>
    </row>
    <row r="95" spans="1:16" ht="12.75">
      <c r="A95" s="13" t="s">
        <v>6</v>
      </c>
      <c r="B95" s="20">
        <v>1</v>
      </c>
      <c r="C95" s="15"/>
      <c r="D95" s="5"/>
      <c r="E95" s="5"/>
      <c r="F95" s="5"/>
      <c r="G95" s="71"/>
      <c r="H95" s="71"/>
      <c r="I95" s="15"/>
      <c r="J95" s="5">
        <f>M95/12</f>
        <v>9.1</v>
      </c>
      <c r="K95" s="5">
        <v>9.1</v>
      </c>
      <c r="L95" s="5">
        <v>9.1</v>
      </c>
      <c r="M95" s="5">
        <v>109.2</v>
      </c>
      <c r="N95" s="5">
        <v>109.2</v>
      </c>
      <c r="O95" s="71">
        <f>1.35*N95</f>
        <v>147.42000000000002</v>
      </c>
      <c r="P95"/>
    </row>
    <row r="96" spans="1:16" ht="12.75">
      <c r="A96" s="13" t="s">
        <v>60</v>
      </c>
      <c r="B96" s="20">
        <v>1</v>
      </c>
      <c r="C96" s="15"/>
      <c r="D96" s="5"/>
      <c r="E96" s="5"/>
      <c r="F96" s="5"/>
      <c r="G96" s="71"/>
      <c r="H96" s="71"/>
      <c r="I96" s="15"/>
      <c r="J96" s="5"/>
      <c r="K96" s="5"/>
      <c r="L96" s="5">
        <v>3.7</v>
      </c>
      <c r="M96" s="5">
        <v>44.7</v>
      </c>
      <c r="N96" s="5">
        <v>44.7</v>
      </c>
      <c r="O96" s="71">
        <f>1.35*N96</f>
        <v>60.345000000000006</v>
      </c>
      <c r="P96"/>
    </row>
    <row r="97" spans="1:16" ht="12.75">
      <c r="A97" s="13" t="s">
        <v>4</v>
      </c>
      <c r="B97" s="20">
        <v>1</v>
      </c>
      <c r="C97" s="15"/>
      <c r="D97" s="5"/>
      <c r="E97" s="5"/>
      <c r="F97" s="5"/>
      <c r="G97" s="71"/>
      <c r="H97" s="71"/>
      <c r="I97" s="15"/>
      <c r="J97" s="5"/>
      <c r="K97" s="5"/>
      <c r="L97" s="5">
        <v>4.6</v>
      </c>
      <c r="M97" s="5">
        <v>55.2</v>
      </c>
      <c r="N97" s="5">
        <v>55.2</v>
      </c>
      <c r="O97" s="71">
        <f>1.35*N97</f>
        <v>74.52000000000001</v>
      </c>
      <c r="P97"/>
    </row>
    <row r="98" spans="1:16" ht="12.75">
      <c r="A98" s="13" t="s">
        <v>81</v>
      </c>
      <c r="B98" s="20"/>
      <c r="C98" s="15"/>
      <c r="D98" s="5"/>
      <c r="E98" s="5"/>
      <c r="F98" s="5"/>
      <c r="G98" s="71"/>
      <c r="H98" s="71"/>
      <c r="I98" s="15"/>
      <c r="J98" s="5"/>
      <c r="K98" s="5"/>
      <c r="L98" s="5"/>
      <c r="M98" s="5"/>
      <c r="N98" s="5"/>
      <c r="O98" s="71">
        <v>80</v>
      </c>
      <c r="P98" s="263"/>
    </row>
    <row r="99" spans="1:16" ht="12.75">
      <c r="A99" s="110" t="s">
        <v>131</v>
      </c>
      <c r="B99" s="20"/>
      <c r="C99" s="15"/>
      <c r="D99" s="5"/>
      <c r="E99" s="5"/>
      <c r="F99" s="5"/>
      <c r="G99" s="71"/>
      <c r="H99" s="71"/>
      <c r="I99" s="15"/>
      <c r="J99" s="5"/>
      <c r="K99" s="5"/>
      <c r="L99" s="5"/>
      <c r="M99" s="5"/>
      <c r="N99" s="5"/>
      <c r="O99" s="71">
        <v>252</v>
      </c>
      <c r="P99" s="263"/>
    </row>
    <row r="100" spans="1:16" ht="12.75">
      <c r="A100" s="13" t="s">
        <v>153</v>
      </c>
      <c r="B100" s="20"/>
      <c r="C100" s="15"/>
      <c r="D100" s="5"/>
      <c r="E100" s="5"/>
      <c r="F100" s="5"/>
      <c r="G100" s="71"/>
      <c r="H100" s="71"/>
      <c r="I100" s="15"/>
      <c r="J100" s="5"/>
      <c r="K100" s="5"/>
      <c r="L100" s="5"/>
      <c r="M100" s="5"/>
      <c r="N100" s="5"/>
      <c r="O100" s="71">
        <v>120</v>
      </c>
      <c r="P100" s="263"/>
    </row>
    <row r="101" spans="1:16" ht="12.75">
      <c r="A101" s="13" t="s">
        <v>129</v>
      </c>
      <c r="B101" s="20"/>
      <c r="C101" s="15"/>
      <c r="D101" s="5"/>
      <c r="E101" s="5"/>
      <c r="F101" s="5"/>
      <c r="G101" s="71"/>
      <c r="H101" s="71"/>
      <c r="I101" s="15"/>
      <c r="J101" s="5"/>
      <c r="K101" s="5"/>
      <c r="L101" s="5"/>
      <c r="M101" s="5"/>
      <c r="N101" s="5"/>
      <c r="O101" s="71">
        <v>50</v>
      </c>
      <c r="P101" s="263"/>
    </row>
    <row r="102" spans="1:16" ht="12.75">
      <c r="A102" s="13" t="s">
        <v>130</v>
      </c>
      <c r="B102" s="20"/>
      <c r="C102" s="15"/>
      <c r="D102" s="5"/>
      <c r="E102" s="5"/>
      <c r="F102" s="5"/>
      <c r="G102" s="71"/>
      <c r="H102" s="71"/>
      <c r="I102" s="15"/>
      <c r="J102" s="5"/>
      <c r="K102" s="5"/>
      <c r="L102" s="5"/>
      <c r="M102" s="5"/>
      <c r="N102" s="5"/>
      <c r="O102" s="71">
        <v>150</v>
      </c>
      <c r="P102" s="263"/>
    </row>
    <row r="103" spans="1:16" ht="12.75">
      <c r="A103" s="13" t="s">
        <v>133</v>
      </c>
      <c r="B103" s="20"/>
      <c r="C103" s="15"/>
      <c r="D103" s="5"/>
      <c r="E103" s="5"/>
      <c r="F103" s="5"/>
      <c r="G103" s="71"/>
      <c r="H103" s="71"/>
      <c r="I103" s="15"/>
      <c r="J103" s="5"/>
      <c r="K103" s="5"/>
      <c r="L103" s="5"/>
      <c r="M103" s="5"/>
      <c r="N103" s="5"/>
      <c r="O103" s="71">
        <v>500</v>
      </c>
      <c r="P103" s="263"/>
    </row>
    <row r="104" spans="1:16" ht="12.75" customHeight="1">
      <c r="A104" s="13" t="s">
        <v>164</v>
      </c>
      <c r="B104" s="20"/>
      <c r="C104" s="15"/>
      <c r="D104" s="5"/>
      <c r="E104" s="5"/>
      <c r="F104" s="5"/>
      <c r="G104" s="71"/>
      <c r="H104" s="71"/>
      <c r="I104" s="15"/>
      <c r="J104" s="5"/>
      <c r="K104" s="5"/>
      <c r="L104" s="5"/>
      <c r="M104" s="5"/>
      <c r="N104" s="5"/>
      <c r="O104" s="71">
        <v>350</v>
      </c>
      <c r="P104" s="264" t="s">
        <v>165</v>
      </c>
    </row>
    <row r="105" spans="1:16" ht="12.75">
      <c r="A105" s="109" t="s">
        <v>17</v>
      </c>
      <c r="B105" s="107"/>
      <c r="C105" s="105"/>
      <c r="D105" s="105"/>
      <c r="E105" s="105"/>
      <c r="F105" s="105"/>
      <c r="G105" s="108"/>
      <c r="H105" s="108"/>
      <c r="I105" s="105"/>
      <c r="J105" s="105"/>
      <c r="K105" s="105"/>
      <c r="L105" s="105"/>
      <c r="M105" s="105"/>
      <c r="N105" s="105"/>
      <c r="O105" s="111">
        <f>SUM(O95:O103)</f>
        <v>1434.285</v>
      </c>
      <c r="P105" s="264"/>
    </row>
    <row r="106" spans="1:17" s="26" customFormat="1" ht="26.25" customHeight="1">
      <c r="A106" s="114" t="s">
        <v>7</v>
      </c>
      <c r="B106" s="116"/>
      <c r="C106" s="115"/>
      <c r="D106" s="115"/>
      <c r="E106" s="115"/>
      <c r="F106" s="115"/>
      <c r="G106" s="117"/>
      <c r="H106" s="117"/>
      <c r="I106" s="115"/>
      <c r="J106" s="115"/>
      <c r="K106" s="115"/>
      <c r="L106" s="115"/>
      <c r="M106" s="115"/>
      <c r="N106" s="115"/>
      <c r="O106" s="118">
        <f>SUM(O105,O92,O79,O69,O64,O57,O52,O42,O36,O30)</f>
        <v>10529.45</v>
      </c>
      <c r="Q106"/>
    </row>
    <row r="107" spans="1:16" s="164" customFormat="1" ht="33" customHeight="1" thickBot="1">
      <c r="A107" s="245" t="s">
        <v>285</v>
      </c>
      <c r="B107" s="246">
        <v>15</v>
      </c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7">
        <v>1125</v>
      </c>
      <c r="O107" s="249">
        <f>1.35*N107</f>
        <v>1518.75</v>
      </c>
      <c r="P107" s="248"/>
    </row>
    <row r="108" spans="1:16" s="1" customFormat="1" ht="21.75" customHeight="1">
      <c r="A108" s="114" t="s">
        <v>291</v>
      </c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50">
        <f>SUM(O106:O107)</f>
        <v>12048.2</v>
      </c>
      <c r="P108" s="243"/>
    </row>
    <row r="109" spans="1:16" s="1" customFormat="1" ht="21.75" customHeight="1">
      <c r="A109" s="114" t="s">
        <v>290</v>
      </c>
      <c r="B109" s="244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50">
        <f>O108+(O108/O111*O112)</f>
        <v>12472.605743190881</v>
      </c>
      <c r="P109" s="243"/>
    </row>
    <row r="110" spans="1:1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 s="229"/>
    </row>
    <row r="111" spans="1:17" s="26" customFormat="1" ht="15">
      <c r="A111" s="119" t="s">
        <v>13</v>
      </c>
      <c r="B111" s="121"/>
      <c r="C111" s="120"/>
      <c r="D111" s="120"/>
      <c r="E111" s="120"/>
      <c r="F111" s="120"/>
      <c r="G111" s="122"/>
      <c r="H111" s="122"/>
      <c r="I111" s="120"/>
      <c r="J111" s="120"/>
      <c r="K111" s="120"/>
      <c r="L111" s="120"/>
      <c r="M111" s="120"/>
      <c r="N111" s="120"/>
      <c r="O111" s="123">
        <f>SUM(O108,O9,O7,O5)</f>
        <v>14194.2</v>
      </c>
      <c r="P111" s="229"/>
      <c r="Q111"/>
    </row>
    <row r="112" spans="1:16" ht="15">
      <c r="A112" s="119" t="s">
        <v>159</v>
      </c>
      <c r="B112" s="121"/>
      <c r="C112" s="120"/>
      <c r="D112" s="120"/>
      <c r="E112" s="120"/>
      <c r="F112" s="120"/>
      <c r="G112" s="122"/>
      <c r="H112" s="122"/>
      <c r="I112" s="120"/>
      <c r="J112" s="120"/>
      <c r="K112" s="120"/>
      <c r="L112" s="120"/>
      <c r="M112" s="120"/>
      <c r="N112" s="120"/>
      <c r="O112" s="123">
        <v>500</v>
      </c>
      <c r="P112" s="228"/>
    </row>
    <row r="113" spans="1:16" ht="53.25" customHeight="1">
      <c r="A113" s="124" t="s">
        <v>166</v>
      </c>
      <c r="B113" s="125"/>
      <c r="C113" s="126"/>
      <c r="D113" s="126"/>
      <c r="E113" s="126"/>
      <c r="F113" s="126"/>
      <c r="G113" s="127"/>
      <c r="H113" s="127"/>
      <c r="I113" s="126"/>
      <c r="J113" s="126"/>
      <c r="K113" s="128"/>
      <c r="L113" s="128"/>
      <c r="M113" s="128"/>
      <c r="N113" s="128"/>
      <c r="O113" s="226">
        <f>SUM(O111:O112)</f>
        <v>14694.2</v>
      </c>
      <c r="P113" s="228" t="s">
        <v>272</v>
      </c>
    </row>
    <row r="114" spans="15:16" ht="15">
      <c r="O114" s="227"/>
      <c r="P114" s="228"/>
    </row>
    <row r="115" spans="1:16" ht="15" customHeight="1">
      <c r="A115" s="265" t="s">
        <v>279</v>
      </c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6"/>
    </row>
    <row r="116" spans="1:16" s="230" customFormat="1" ht="24" customHeight="1">
      <c r="A116" s="231"/>
      <c r="B116" s="232"/>
      <c r="C116" s="233"/>
      <c r="D116" s="234" t="s">
        <v>40</v>
      </c>
      <c r="E116" s="234" t="s">
        <v>41</v>
      </c>
      <c r="F116" s="234" t="s">
        <v>42</v>
      </c>
      <c r="G116" s="235"/>
      <c r="H116" s="235"/>
      <c r="I116" s="234"/>
      <c r="J116" s="234" t="s">
        <v>43</v>
      </c>
      <c r="K116" s="234" t="s">
        <v>92</v>
      </c>
      <c r="L116" s="234" t="s">
        <v>45</v>
      </c>
      <c r="M116" s="234" t="s">
        <v>93</v>
      </c>
      <c r="N116" s="233"/>
      <c r="O116" s="236"/>
      <c r="P116" s="267" t="s">
        <v>167</v>
      </c>
    </row>
    <row r="117" spans="1:16" s="230" customFormat="1" ht="13.5">
      <c r="A117" s="231" t="s">
        <v>245</v>
      </c>
      <c r="B117" s="232">
        <f>SUM(B23:B28)</f>
        <v>37</v>
      </c>
      <c r="C117" s="233"/>
      <c r="D117" s="233">
        <v>1</v>
      </c>
      <c r="E117" s="233">
        <v>1</v>
      </c>
      <c r="F117" s="233">
        <v>1</v>
      </c>
      <c r="G117" s="236"/>
      <c r="H117" s="236"/>
      <c r="I117" s="233"/>
      <c r="J117" s="233">
        <v>1</v>
      </c>
      <c r="K117" s="233">
        <v>1</v>
      </c>
      <c r="L117" s="233">
        <v>1</v>
      </c>
      <c r="M117" s="233">
        <v>37</v>
      </c>
      <c r="N117" s="233"/>
      <c r="O117" s="236"/>
      <c r="P117" s="268"/>
    </row>
    <row r="118" spans="1:16" s="230" customFormat="1" ht="13.5">
      <c r="A118" s="237" t="s">
        <v>280</v>
      </c>
      <c r="B118" s="251">
        <f>SUM(B107,B95:B103,B72:B76,B67:B68,B60,B55:B56,B45:B51,B40:B41,B10:B14)</f>
        <v>40</v>
      </c>
      <c r="C118" s="252"/>
      <c r="D118" s="252">
        <v>3</v>
      </c>
      <c r="E118" s="252">
        <v>6</v>
      </c>
      <c r="F118" s="252">
        <v>8</v>
      </c>
      <c r="G118" s="253"/>
      <c r="H118" s="253"/>
      <c r="I118" s="252"/>
      <c r="J118" s="252">
        <v>19</v>
      </c>
      <c r="K118" s="252">
        <v>19</v>
      </c>
      <c r="L118" s="252">
        <v>27</v>
      </c>
      <c r="M118" s="252">
        <v>40</v>
      </c>
      <c r="N118" s="233"/>
      <c r="O118" s="236"/>
      <c r="P118" s="268"/>
    </row>
    <row r="119" spans="1:16" s="230" customFormat="1" ht="13.5">
      <c r="A119" s="237" t="s">
        <v>281</v>
      </c>
      <c r="B119" s="232">
        <f>SUM(B117:B118)</f>
        <v>77</v>
      </c>
      <c r="C119" s="232">
        <f>SUM(C117:C118)</f>
        <v>0</v>
      </c>
      <c r="D119" s="232">
        <f>SUM(D117:D118)</f>
        <v>4</v>
      </c>
      <c r="E119" s="232">
        <f>SUM(E117:E118)</f>
        <v>7</v>
      </c>
      <c r="F119" s="232">
        <f>SUM(F117:F118)</f>
        <v>9</v>
      </c>
      <c r="G119" s="236"/>
      <c r="H119" s="236"/>
      <c r="I119" s="233"/>
      <c r="J119" s="233">
        <f>SUM(J117:J118)</f>
        <v>20</v>
      </c>
      <c r="K119" s="233">
        <f>SUM(K117:K118)</f>
        <v>20</v>
      </c>
      <c r="L119" s="233">
        <f>SUM(L117:L118)</f>
        <v>28</v>
      </c>
      <c r="M119" s="233">
        <f>SUM(M117:M118)</f>
        <v>77</v>
      </c>
      <c r="N119" s="233"/>
      <c r="O119" s="236"/>
      <c r="P119" s="269"/>
    </row>
    <row r="120" spans="15:16" ht="15">
      <c r="O120" s="227"/>
      <c r="P120" s="216"/>
    </row>
    <row r="121" spans="15:16" ht="15">
      <c r="O121" s="227"/>
      <c r="P121" s="216"/>
    </row>
    <row r="122" spans="8:16" ht="15" customHeight="1">
      <c r="H122" s="256" t="s">
        <v>284</v>
      </c>
      <c r="I122" s="256"/>
      <c r="J122" s="256"/>
      <c r="K122" s="256"/>
      <c r="L122" s="256"/>
      <c r="M122" s="256"/>
      <c r="N122" s="256"/>
      <c r="O122" s="256"/>
      <c r="P122" s="216"/>
    </row>
    <row r="123" spans="8:16" ht="33" customHeight="1">
      <c r="H123" s="257" t="s">
        <v>282</v>
      </c>
      <c r="I123" s="257"/>
      <c r="J123" s="257"/>
      <c r="K123" s="257"/>
      <c r="L123" s="257"/>
      <c r="M123" s="257"/>
      <c r="N123" s="257"/>
      <c r="O123" s="238">
        <v>17671</v>
      </c>
      <c r="P123" s="216"/>
    </row>
    <row r="124" spans="8:16" ht="33" customHeight="1" thickBot="1">
      <c r="H124" s="258" t="s">
        <v>283</v>
      </c>
      <c r="I124" s="258"/>
      <c r="J124" s="258"/>
      <c r="K124" s="258"/>
      <c r="L124" s="258"/>
      <c r="M124" s="258"/>
      <c r="N124" s="258"/>
      <c r="O124" s="239">
        <f>-O113</f>
        <v>-14694.2</v>
      </c>
      <c r="P124" s="255" t="s">
        <v>286</v>
      </c>
    </row>
    <row r="125" spans="8:16" ht="15">
      <c r="H125" s="259" t="s">
        <v>294</v>
      </c>
      <c r="I125" s="260"/>
      <c r="J125" s="260"/>
      <c r="K125" s="260"/>
      <c r="L125" s="260"/>
      <c r="M125" s="260"/>
      <c r="N125" s="261"/>
      <c r="O125" s="240">
        <f>SUM(O123:O124)</f>
        <v>2976.7999999999993</v>
      </c>
      <c r="P125" s="255"/>
    </row>
    <row r="126" spans="8:16" ht="15" customHeight="1">
      <c r="H126" s="254"/>
      <c r="I126" s="254"/>
      <c r="J126" s="254"/>
      <c r="K126" s="254"/>
      <c r="L126" s="254"/>
      <c r="M126" s="254"/>
      <c r="N126" s="254"/>
      <c r="O126" s="254"/>
      <c r="P126" s="216"/>
    </row>
    <row r="127" spans="8:16" ht="15.75" customHeight="1">
      <c r="H127" s="256" t="s">
        <v>288</v>
      </c>
      <c r="I127" s="256"/>
      <c r="J127" s="256"/>
      <c r="K127" s="256"/>
      <c r="L127" s="256"/>
      <c r="M127" s="256"/>
      <c r="N127" s="256"/>
      <c r="O127" s="256"/>
      <c r="P127" s="255" t="s">
        <v>289</v>
      </c>
    </row>
    <row r="128" spans="8:16" ht="33" customHeight="1">
      <c r="H128" s="257" t="s">
        <v>287</v>
      </c>
      <c r="I128" s="257"/>
      <c r="J128" s="257"/>
      <c r="K128" s="257"/>
      <c r="L128" s="257"/>
      <c r="M128" s="257"/>
      <c r="N128" s="257"/>
      <c r="O128" s="238">
        <v>14859</v>
      </c>
      <c r="P128" s="255"/>
    </row>
    <row r="129" spans="8:16" ht="50.25" customHeight="1" thickBot="1">
      <c r="H129" s="258" t="s">
        <v>293</v>
      </c>
      <c r="I129" s="258"/>
      <c r="J129" s="258"/>
      <c r="K129" s="258"/>
      <c r="L129" s="258"/>
      <c r="M129" s="258"/>
      <c r="N129" s="258"/>
      <c r="O129" s="239">
        <f>-O109</f>
        <v>-12472.605743190881</v>
      </c>
      <c r="P129" s="255"/>
    </row>
    <row r="130" spans="8:16" ht="18.75" customHeight="1">
      <c r="H130" s="259" t="s">
        <v>295</v>
      </c>
      <c r="I130" s="260"/>
      <c r="J130" s="260"/>
      <c r="K130" s="260"/>
      <c r="L130" s="260"/>
      <c r="M130" s="260"/>
      <c r="N130" s="261"/>
      <c r="O130" s="240">
        <f>SUM(O128:O129)</f>
        <v>2386.394256809119</v>
      </c>
      <c r="P130" s="255"/>
    </row>
    <row r="131" spans="8:16" ht="15">
      <c r="H131" s="241"/>
      <c r="I131" s="241"/>
      <c r="J131" s="241"/>
      <c r="K131" s="241"/>
      <c r="L131" s="241"/>
      <c r="M131" s="241"/>
      <c r="N131" s="241"/>
      <c r="O131" s="242"/>
      <c r="P131" s="216"/>
    </row>
    <row r="132" spans="8:16" ht="15">
      <c r="H132" s="256" t="s">
        <v>292</v>
      </c>
      <c r="I132" s="256"/>
      <c r="J132" s="256"/>
      <c r="K132" s="256"/>
      <c r="L132" s="256"/>
      <c r="M132" s="256"/>
      <c r="N132" s="256"/>
      <c r="O132" s="256"/>
      <c r="P132" s="255" t="s">
        <v>289</v>
      </c>
    </row>
    <row r="133" spans="8:16" ht="33" customHeight="1">
      <c r="H133" s="257" t="s">
        <v>287</v>
      </c>
      <c r="I133" s="257"/>
      <c r="J133" s="257"/>
      <c r="K133" s="257"/>
      <c r="L133" s="257"/>
      <c r="M133" s="257"/>
      <c r="N133" s="257"/>
      <c r="O133" s="238">
        <v>14859</v>
      </c>
      <c r="P133" s="255"/>
    </row>
    <row r="134" spans="8:16" ht="48.75" customHeight="1" thickBot="1">
      <c r="H134" s="258" t="s">
        <v>297</v>
      </c>
      <c r="I134" s="258"/>
      <c r="J134" s="258"/>
      <c r="K134" s="258"/>
      <c r="L134" s="258"/>
      <c r="M134" s="258"/>
      <c r="N134" s="258"/>
      <c r="O134" s="239">
        <v>-15526</v>
      </c>
      <c r="P134" s="255"/>
    </row>
    <row r="135" spans="8:16" ht="15">
      <c r="H135" s="259" t="s">
        <v>296</v>
      </c>
      <c r="I135" s="260"/>
      <c r="J135" s="260"/>
      <c r="K135" s="260"/>
      <c r="L135" s="260"/>
      <c r="M135" s="260"/>
      <c r="N135" s="261"/>
      <c r="O135" s="240">
        <f>SUM(O133:O134)</f>
        <v>-667</v>
      </c>
      <c r="P135" s="255"/>
    </row>
    <row r="136" spans="1:16" ht="12.75">
      <c r="A136" s="14"/>
      <c r="B136" s="33"/>
      <c r="C136" s="14"/>
      <c r="D136" s="14"/>
      <c r="E136" s="14"/>
      <c r="F136" s="14"/>
      <c r="I136" s="14"/>
      <c r="J136" s="14"/>
      <c r="K136" s="14"/>
      <c r="L136" s="14"/>
      <c r="M136" s="14"/>
      <c r="N136" s="14"/>
      <c r="O136" s="30"/>
      <c r="P136" s="102"/>
    </row>
  </sheetData>
  <sheetProtection/>
  <mergeCells count="35">
    <mergeCell ref="H130:N130"/>
    <mergeCell ref="J23:O23"/>
    <mergeCell ref="B1:B2"/>
    <mergeCell ref="J12:K17"/>
    <mergeCell ref="P15:P17"/>
    <mergeCell ref="J1:L1"/>
    <mergeCell ref="M1:O1"/>
    <mergeCell ref="D1:F1"/>
    <mergeCell ref="G1:G2"/>
    <mergeCell ref="H1:H2"/>
    <mergeCell ref="A15:A17"/>
    <mergeCell ref="N15:N17"/>
    <mergeCell ref="O15:O17"/>
    <mergeCell ref="B15:B17"/>
    <mergeCell ref="H127:O127"/>
    <mergeCell ref="H128:N128"/>
    <mergeCell ref="P24:P26"/>
    <mergeCell ref="P98:P103"/>
    <mergeCell ref="H124:N124"/>
    <mergeCell ref="P104:P105"/>
    <mergeCell ref="A115:P115"/>
    <mergeCell ref="H122:O122"/>
    <mergeCell ref="P45:P48"/>
    <mergeCell ref="P116:P119"/>
    <mergeCell ref="H123:N123"/>
    <mergeCell ref="H126:O126"/>
    <mergeCell ref="P124:P125"/>
    <mergeCell ref="H132:O132"/>
    <mergeCell ref="P132:P135"/>
    <mergeCell ref="H133:N133"/>
    <mergeCell ref="H134:N134"/>
    <mergeCell ref="H135:N135"/>
    <mergeCell ref="P127:P130"/>
    <mergeCell ref="H125:N125"/>
    <mergeCell ref="H129:N129"/>
  </mergeCells>
  <printOptions horizontalCentered="1"/>
  <pageMargins left="0.25" right="0.25" top="0.22" bottom="0.24" header="0.5" footer="0.5"/>
  <pageSetup firstPageNumber="211" useFirstPageNumber="1" horizontalDpi="600" verticalDpi="600" orientation="portrait" paperSize="3" scale="95" r:id="rId1"/>
  <rowBreaks count="1" manualBreakCount="1">
    <brk id="8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93"/>
  <sheetViews>
    <sheetView zoomScale="75" zoomScaleNormal="75" zoomScalePageLayoutView="0" workbookViewId="0" topLeftCell="A1">
      <pane xSplit="1" ySplit="1" topLeftCell="B4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8" sqref="N8"/>
    </sheetView>
  </sheetViews>
  <sheetFormatPr defaultColWidth="9.140625" defaultRowHeight="12.75"/>
  <cols>
    <col min="1" max="1" width="55.421875" style="0" bestFit="1" customWidth="1"/>
    <col min="2" max="5" width="8.7109375" style="0" bestFit="1" customWidth="1"/>
    <col min="7" max="9" width="8.57421875" style="0" bestFit="1" customWidth="1"/>
    <col min="10" max="10" width="9.7109375" style="0" customWidth="1"/>
    <col min="11" max="11" width="11.140625" style="65" customWidth="1"/>
    <col min="12" max="12" width="11.421875" style="213" customWidth="1"/>
    <col min="13" max="13" width="8.8515625" style="25" customWidth="1"/>
    <col min="14" max="14" width="9.28125" style="0" customWidth="1"/>
  </cols>
  <sheetData>
    <row r="1" spans="1:13" ht="28.5">
      <c r="A1" s="37"/>
      <c r="B1" s="38" t="s">
        <v>94</v>
      </c>
      <c r="C1" s="39" t="s">
        <v>95</v>
      </c>
      <c r="D1" s="40" t="s">
        <v>96</v>
      </c>
      <c r="E1" s="39" t="s">
        <v>97</v>
      </c>
      <c r="F1" s="38" t="s">
        <v>98</v>
      </c>
      <c r="G1" s="39" t="s">
        <v>99</v>
      </c>
      <c r="H1" s="38" t="s">
        <v>100</v>
      </c>
      <c r="I1" s="39" t="s">
        <v>101</v>
      </c>
      <c r="J1" s="38" t="s">
        <v>102</v>
      </c>
      <c r="K1" s="38" t="s">
        <v>103</v>
      </c>
      <c r="L1" s="210" t="s">
        <v>104</v>
      </c>
      <c r="M1" s="67"/>
    </row>
    <row r="2" spans="1:13" ht="12.75">
      <c r="A2" s="41" t="s">
        <v>53</v>
      </c>
      <c r="B2" s="42"/>
      <c r="C2" s="43"/>
      <c r="D2" s="42"/>
      <c r="E2" s="43"/>
      <c r="F2" s="42"/>
      <c r="G2" s="43"/>
      <c r="H2" s="42"/>
      <c r="I2" s="43"/>
      <c r="J2" s="42"/>
      <c r="K2" s="62"/>
      <c r="L2" s="211"/>
      <c r="M2"/>
    </row>
    <row r="3" spans="1:13" ht="12.75">
      <c r="A3" s="44" t="s">
        <v>46</v>
      </c>
      <c r="B3" s="42"/>
      <c r="C3" s="43"/>
      <c r="D3" s="42"/>
      <c r="E3" s="43"/>
      <c r="F3" s="42"/>
      <c r="G3" s="43"/>
      <c r="H3" s="42"/>
      <c r="I3" s="43"/>
      <c r="J3" s="42"/>
      <c r="K3" s="62"/>
      <c r="L3" s="211"/>
      <c r="M3"/>
    </row>
    <row r="4" spans="1:13" ht="12.75">
      <c r="A4" s="44" t="s">
        <v>47</v>
      </c>
      <c r="B4" s="42"/>
      <c r="C4" s="43"/>
      <c r="D4" s="42"/>
      <c r="E4" s="43"/>
      <c r="F4" s="42"/>
      <c r="G4" s="43"/>
      <c r="H4" s="42"/>
      <c r="I4" s="43"/>
      <c r="J4" s="42"/>
      <c r="K4" s="62"/>
      <c r="L4" s="211"/>
      <c r="M4"/>
    </row>
    <row r="5" spans="1:12" ht="12.75">
      <c r="A5" s="45" t="s">
        <v>105</v>
      </c>
      <c r="B5" s="42" t="s">
        <v>106</v>
      </c>
      <c r="C5" s="43" t="s">
        <v>106</v>
      </c>
      <c r="D5" s="42">
        <v>98705</v>
      </c>
      <c r="E5" s="43">
        <v>157929</v>
      </c>
      <c r="F5" s="42" t="s">
        <v>106</v>
      </c>
      <c r="G5" s="43" t="s">
        <v>106</v>
      </c>
      <c r="H5" s="42" t="s">
        <v>106</v>
      </c>
      <c r="I5" s="43" t="s">
        <v>106</v>
      </c>
      <c r="J5" s="42">
        <f>D5</f>
        <v>98705</v>
      </c>
      <c r="K5" s="62">
        <f>E5</f>
        <v>157929</v>
      </c>
      <c r="L5" s="211">
        <f>(J5+K5)/2</f>
        <v>128317</v>
      </c>
    </row>
    <row r="6" spans="1:12" ht="12.75">
      <c r="A6" s="44" t="s">
        <v>55</v>
      </c>
      <c r="B6" s="42"/>
      <c r="C6" s="43"/>
      <c r="D6" s="42"/>
      <c r="E6" s="43"/>
      <c r="F6" s="42"/>
      <c r="G6" s="43"/>
      <c r="H6" s="42"/>
      <c r="I6" s="43"/>
      <c r="J6" s="42"/>
      <c r="K6" s="62"/>
      <c r="L6" s="211"/>
    </row>
    <row r="7" spans="1:12" ht="12.75">
      <c r="A7" s="44" t="s">
        <v>52</v>
      </c>
      <c r="B7" s="42"/>
      <c r="C7" s="43"/>
      <c r="D7" s="42"/>
      <c r="E7" s="43"/>
      <c r="F7" s="42"/>
      <c r="G7" s="43"/>
      <c r="H7" s="42"/>
      <c r="I7" s="43"/>
      <c r="J7" s="42"/>
      <c r="K7" s="62"/>
      <c r="L7" s="211"/>
    </row>
    <row r="8" spans="1:12" ht="12.75">
      <c r="A8" s="46" t="s">
        <v>14</v>
      </c>
      <c r="B8" s="42"/>
      <c r="C8" s="43"/>
      <c r="D8" s="42"/>
      <c r="E8" s="43"/>
      <c r="F8" s="42"/>
      <c r="G8" s="43"/>
      <c r="H8" s="42"/>
      <c r="I8" s="43"/>
      <c r="J8" s="42"/>
      <c r="K8" s="62"/>
      <c r="L8" s="211"/>
    </row>
    <row r="9" spans="1:12" ht="12.75">
      <c r="A9" s="47" t="s">
        <v>0</v>
      </c>
      <c r="B9" s="42"/>
      <c r="C9" s="43"/>
      <c r="D9" s="42"/>
      <c r="E9" s="43"/>
      <c r="F9" s="42"/>
      <c r="G9" s="43"/>
      <c r="H9" s="42"/>
      <c r="I9" s="43"/>
      <c r="J9" s="42"/>
      <c r="K9" s="62"/>
      <c r="L9" s="211"/>
    </row>
    <row r="10" spans="1:12" ht="12.75">
      <c r="A10" s="45" t="s">
        <v>107</v>
      </c>
      <c r="B10" s="42">
        <v>175000</v>
      </c>
      <c r="C10" s="43">
        <v>175000</v>
      </c>
      <c r="D10" s="42">
        <v>119977</v>
      </c>
      <c r="E10" s="43">
        <v>191964</v>
      </c>
      <c r="F10" s="42">
        <v>141098</v>
      </c>
      <c r="G10" s="43">
        <v>141098</v>
      </c>
      <c r="H10" s="42">
        <v>144000</v>
      </c>
      <c r="I10" s="43">
        <v>144000</v>
      </c>
      <c r="J10" s="42">
        <f>(B10+D10+F10+H10)/4</f>
        <v>145018.75</v>
      </c>
      <c r="K10" s="62">
        <f>(C10+E10+G10+I10)/4</f>
        <v>163015.5</v>
      </c>
      <c r="L10" s="211">
        <f>(J10+K10)/2</f>
        <v>154017.125</v>
      </c>
    </row>
    <row r="11" spans="1:12" ht="12.75">
      <c r="A11" s="44" t="s">
        <v>22</v>
      </c>
      <c r="B11" s="42"/>
      <c r="C11" s="43"/>
      <c r="D11" s="42"/>
      <c r="E11" s="43"/>
      <c r="F11" s="42"/>
      <c r="G11" s="43"/>
      <c r="H11" s="42"/>
      <c r="I11" s="43"/>
      <c r="J11" s="42"/>
      <c r="K11" s="62"/>
      <c r="L11" s="211"/>
    </row>
    <row r="12" spans="1:12" ht="12.75">
      <c r="A12" s="44" t="s">
        <v>20</v>
      </c>
      <c r="B12" s="42"/>
      <c r="C12" s="43"/>
      <c r="D12" s="42"/>
      <c r="E12" s="43"/>
      <c r="F12" s="42"/>
      <c r="G12" s="43"/>
      <c r="H12" s="42"/>
      <c r="I12" s="43"/>
      <c r="J12" s="42"/>
      <c r="K12" s="62"/>
      <c r="L12" s="211"/>
    </row>
    <row r="13" spans="1:12" ht="12.75">
      <c r="A13" s="48" t="s">
        <v>15</v>
      </c>
      <c r="B13" s="42"/>
      <c r="C13" s="43"/>
      <c r="D13" s="42"/>
      <c r="E13" s="43"/>
      <c r="F13" s="42"/>
      <c r="G13" s="43"/>
      <c r="H13" s="42"/>
      <c r="I13" s="43"/>
      <c r="J13" s="42"/>
      <c r="K13" s="62"/>
      <c r="L13" s="211"/>
    </row>
    <row r="14" spans="1:12" ht="12.75">
      <c r="A14" s="47" t="s">
        <v>30</v>
      </c>
      <c r="B14" s="42"/>
      <c r="C14" s="43"/>
      <c r="D14" s="42"/>
      <c r="E14" s="43"/>
      <c r="F14" s="42"/>
      <c r="G14" s="43"/>
      <c r="H14" s="42"/>
      <c r="I14" s="43"/>
      <c r="J14" s="42"/>
      <c r="K14" s="62"/>
      <c r="L14" s="211"/>
    </row>
    <row r="15" spans="1:12" ht="12.75">
      <c r="A15" s="49" t="s">
        <v>124</v>
      </c>
      <c r="B15" s="42">
        <v>51000</v>
      </c>
      <c r="C15" s="43">
        <v>51000</v>
      </c>
      <c r="D15" s="42">
        <v>49855</v>
      </c>
      <c r="E15" s="43">
        <v>79768</v>
      </c>
      <c r="F15" s="42">
        <v>92700</v>
      </c>
      <c r="G15" s="43">
        <v>92700</v>
      </c>
      <c r="H15" s="42">
        <v>49858</v>
      </c>
      <c r="I15" s="43">
        <v>74069</v>
      </c>
      <c r="J15" s="42">
        <f>(B15+D15+F15+H15)/4</f>
        <v>60853.25</v>
      </c>
      <c r="K15" s="62">
        <f>(C15+E15+G15+I15)/4</f>
        <v>74384.25</v>
      </c>
      <c r="L15" s="211">
        <f>(J15+K15)/2</f>
        <v>67618.75</v>
      </c>
    </row>
    <row r="16" spans="1:12" ht="12.75">
      <c r="A16" s="49" t="s">
        <v>108</v>
      </c>
      <c r="B16" s="42">
        <v>25688</v>
      </c>
      <c r="C16" s="43">
        <v>39728</v>
      </c>
      <c r="D16" s="42">
        <v>26439</v>
      </c>
      <c r="E16" s="43">
        <v>42303</v>
      </c>
      <c r="F16" s="42">
        <v>31500</v>
      </c>
      <c r="G16" s="43">
        <v>53550</v>
      </c>
      <c r="H16" s="42">
        <v>29120</v>
      </c>
      <c r="I16" s="43">
        <v>43056</v>
      </c>
      <c r="J16" s="42">
        <f>(B16+D16+F16+H16)/4</f>
        <v>28186.75</v>
      </c>
      <c r="K16" s="62">
        <f>(C16+E16+G16+I16)/4</f>
        <v>44659.25</v>
      </c>
      <c r="L16" s="211">
        <f>(J16+K16)/2</f>
        <v>36423</v>
      </c>
    </row>
    <row r="17" spans="1:12" ht="12.75">
      <c r="A17" s="44"/>
      <c r="B17" s="42"/>
      <c r="C17" s="43"/>
      <c r="D17" s="42"/>
      <c r="E17" s="43"/>
      <c r="F17" s="42"/>
      <c r="G17" s="43"/>
      <c r="H17" s="42"/>
      <c r="I17" s="43"/>
      <c r="J17" s="42"/>
      <c r="K17" s="62"/>
      <c r="L17" s="211"/>
    </row>
    <row r="18" spans="1:12" ht="12.75">
      <c r="A18" s="41" t="s">
        <v>9</v>
      </c>
      <c r="B18" s="42"/>
      <c r="C18" s="43"/>
      <c r="D18" s="42"/>
      <c r="E18" s="43"/>
      <c r="F18" s="42"/>
      <c r="G18" s="43"/>
      <c r="H18" s="42"/>
      <c r="I18" s="43"/>
      <c r="J18" s="42"/>
      <c r="K18" s="62"/>
      <c r="L18" s="211"/>
    </row>
    <row r="19" spans="1:12" ht="12.75">
      <c r="A19" s="49" t="s">
        <v>109</v>
      </c>
      <c r="B19" s="42">
        <v>33696</v>
      </c>
      <c r="C19" s="43">
        <v>50523</v>
      </c>
      <c r="D19" s="42">
        <v>45220</v>
      </c>
      <c r="E19" s="43">
        <v>72352</v>
      </c>
      <c r="F19" s="42">
        <v>42000</v>
      </c>
      <c r="G19" s="43">
        <v>75650</v>
      </c>
      <c r="H19" s="42" t="s">
        <v>106</v>
      </c>
      <c r="I19" s="43" t="s">
        <v>106</v>
      </c>
      <c r="J19" s="42">
        <f>(B19+D19+F19)/3</f>
        <v>40305.333333333336</v>
      </c>
      <c r="K19" s="62">
        <f>(C19+E19+G19)/3</f>
        <v>66175</v>
      </c>
      <c r="L19" s="211">
        <f>(J19+K19)/2</f>
        <v>53240.16666666667</v>
      </c>
    </row>
    <row r="20" spans="1:12" ht="12.75">
      <c r="A20" s="49" t="s">
        <v>3</v>
      </c>
      <c r="B20" s="42"/>
      <c r="C20" s="43"/>
      <c r="D20" s="42"/>
      <c r="E20" s="43"/>
      <c r="F20" s="42"/>
      <c r="G20" s="43"/>
      <c r="H20" s="42"/>
      <c r="I20" s="43"/>
      <c r="J20" s="42"/>
      <c r="K20" s="62"/>
      <c r="L20" s="211"/>
    </row>
    <row r="21" spans="1:12" ht="12.75">
      <c r="A21" s="49" t="s">
        <v>110</v>
      </c>
      <c r="B21" s="42">
        <v>25688</v>
      </c>
      <c r="C21" s="43">
        <v>39728</v>
      </c>
      <c r="D21" s="42">
        <v>29149</v>
      </c>
      <c r="E21" s="43">
        <v>46639</v>
      </c>
      <c r="F21" s="42">
        <v>31346</v>
      </c>
      <c r="G21" s="43">
        <v>46301</v>
      </c>
      <c r="H21" s="42" t="s">
        <v>106</v>
      </c>
      <c r="I21" s="43" t="s">
        <v>106</v>
      </c>
      <c r="J21" s="42">
        <f>(B21+D21+F21)/3</f>
        <v>28727.666666666668</v>
      </c>
      <c r="K21" s="62">
        <f>(C21+E21+G21)/3</f>
        <v>44222.666666666664</v>
      </c>
      <c r="L21" s="211">
        <f>(J21+K21)/2</f>
        <v>36475.166666666664</v>
      </c>
    </row>
    <row r="22" spans="1:12" ht="12.75">
      <c r="A22" s="49" t="s">
        <v>111</v>
      </c>
      <c r="B22" s="42">
        <v>25688</v>
      </c>
      <c r="C22" s="43">
        <v>39728</v>
      </c>
      <c r="D22" s="42">
        <v>29149</v>
      </c>
      <c r="E22" s="43">
        <v>46639</v>
      </c>
      <c r="F22" s="42">
        <v>31346</v>
      </c>
      <c r="G22" s="43">
        <v>46301</v>
      </c>
      <c r="H22" s="42" t="s">
        <v>106</v>
      </c>
      <c r="I22" s="43" t="s">
        <v>106</v>
      </c>
      <c r="J22" s="42">
        <f>(B22+D22+F22)/3</f>
        <v>28727.666666666668</v>
      </c>
      <c r="K22" s="62">
        <f>(C22+E22+G22)/3</f>
        <v>44222.666666666664</v>
      </c>
      <c r="L22" s="211">
        <f>(J22+K22)/2</f>
        <v>36475.166666666664</v>
      </c>
    </row>
    <row r="23" spans="1:12" ht="12.75">
      <c r="A23" s="49" t="s">
        <v>112</v>
      </c>
      <c r="B23" s="42">
        <v>32968</v>
      </c>
      <c r="C23" s="43">
        <v>45906</v>
      </c>
      <c r="D23" s="42">
        <v>39063</v>
      </c>
      <c r="E23" s="43">
        <v>62500</v>
      </c>
      <c r="F23" s="42" t="s">
        <v>106</v>
      </c>
      <c r="G23" s="43" t="s">
        <v>106</v>
      </c>
      <c r="H23" s="42" t="s">
        <v>106</v>
      </c>
      <c r="I23" s="43" t="s">
        <v>106</v>
      </c>
      <c r="J23" s="42">
        <f>(B23+D23)/2</f>
        <v>36015.5</v>
      </c>
      <c r="K23" s="62">
        <f>(C23+E23)/2</f>
        <v>54203</v>
      </c>
      <c r="L23" s="211">
        <f>(J23+K23)/2</f>
        <v>45109.25</v>
      </c>
    </row>
    <row r="24" spans="1:12" ht="12.75">
      <c r="A24" s="44"/>
      <c r="B24" s="42"/>
      <c r="C24" s="43"/>
      <c r="D24" s="42"/>
      <c r="E24" s="43"/>
      <c r="F24" s="42"/>
      <c r="G24" s="43"/>
      <c r="H24" s="42"/>
      <c r="I24" s="43"/>
      <c r="J24" s="42"/>
      <c r="K24" s="62"/>
      <c r="L24" s="211"/>
    </row>
    <row r="25" spans="1:12" ht="12.75">
      <c r="A25" s="50" t="s">
        <v>10</v>
      </c>
      <c r="B25" s="42"/>
      <c r="C25" s="43"/>
      <c r="D25" s="42"/>
      <c r="E25" s="43"/>
      <c r="F25" s="42"/>
      <c r="G25" s="43"/>
      <c r="H25" s="42"/>
      <c r="I25" s="43"/>
      <c r="J25" s="42"/>
      <c r="K25" s="62"/>
      <c r="L25" s="211"/>
    </row>
    <row r="26" spans="1:12" ht="12.75">
      <c r="A26" s="51" t="s">
        <v>113</v>
      </c>
      <c r="B26" s="42">
        <v>33696</v>
      </c>
      <c r="C26" s="43">
        <v>50523</v>
      </c>
      <c r="D26" s="42">
        <v>37203</v>
      </c>
      <c r="E26" s="43">
        <v>59524</v>
      </c>
      <c r="F26" s="42" t="s">
        <v>106</v>
      </c>
      <c r="G26" s="43" t="s">
        <v>106</v>
      </c>
      <c r="H26" s="42" t="s">
        <v>106</v>
      </c>
      <c r="I26" s="43" t="s">
        <v>106</v>
      </c>
      <c r="J26" s="42">
        <f>(B26+D26)/2</f>
        <v>35449.5</v>
      </c>
      <c r="K26" s="62">
        <f>(C26+E26)/2</f>
        <v>55023.5</v>
      </c>
      <c r="L26" s="211">
        <f>(J26+K26)/2</f>
        <v>45236.5</v>
      </c>
    </row>
    <row r="27" spans="1:12" ht="12.75">
      <c r="A27" s="51" t="s">
        <v>114</v>
      </c>
      <c r="B27" s="42">
        <v>36962</v>
      </c>
      <c r="C27" s="43">
        <v>61485</v>
      </c>
      <c r="D27" s="42">
        <v>30607</v>
      </c>
      <c r="E27" s="43">
        <v>48971</v>
      </c>
      <c r="F27" s="42" t="s">
        <v>106</v>
      </c>
      <c r="G27" s="42" t="s">
        <v>106</v>
      </c>
      <c r="H27" s="42" t="s">
        <v>106</v>
      </c>
      <c r="I27" s="42" t="s">
        <v>106</v>
      </c>
      <c r="J27" s="42">
        <f>(B27+D27)/2</f>
        <v>33784.5</v>
      </c>
      <c r="K27" s="62">
        <f>(C27+E27)/2</f>
        <v>55228</v>
      </c>
      <c r="L27" s="211">
        <f>(J27+K27)/2</f>
        <v>44506.25</v>
      </c>
    </row>
    <row r="28" spans="1:12" ht="12.75">
      <c r="A28" s="52"/>
      <c r="B28" s="42"/>
      <c r="C28" s="43"/>
      <c r="D28" s="42"/>
      <c r="E28" s="43"/>
      <c r="F28" s="42"/>
      <c r="G28" s="43"/>
      <c r="H28" s="42"/>
      <c r="I28" s="43"/>
      <c r="J28" s="42"/>
      <c r="K28" s="62"/>
      <c r="L28" s="211"/>
    </row>
    <row r="29" spans="1:12" ht="12.75">
      <c r="A29" s="50" t="s">
        <v>57</v>
      </c>
      <c r="B29" s="42"/>
      <c r="C29" s="43"/>
      <c r="D29" s="42"/>
      <c r="E29" s="43"/>
      <c r="F29" s="42"/>
      <c r="G29" s="43"/>
      <c r="H29" s="42"/>
      <c r="I29" s="43"/>
      <c r="J29" s="42"/>
      <c r="K29" s="62"/>
      <c r="L29" s="211"/>
    </row>
    <row r="30" spans="1:12" ht="12.75">
      <c r="A30" s="51" t="s">
        <v>115</v>
      </c>
      <c r="B30" s="42">
        <v>83887</v>
      </c>
      <c r="C30" s="43">
        <v>127109</v>
      </c>
      <c r="D30" s="42">
        <v>81209</v>
      </c>
      <c r="E30" s="43">
        <v>129934</v>
      </c>
      <c r="F30" s="42">
        <v>97850</v>
      </c>
      <c r="G30" s="43">
        <v>97850</v>
      </c>
      <c r="H30" s="42" t="s">
        <v>106</v>
      </c>
      <c r="I30" s="43" t="s">
        <v>106</v>
      </c>
      <c r="J30" s="42">
        <f>(B30+D30+F30)/3</f>
        <v>87648.66666666667</v>
      </c>
      <c r="K30" s="62">
        <f>(C30+E30+G30)/3</f>
        <v>118297.66666666667</v>
      </c>
      <c r="L30" s="211">
        <f>(J30+K30)/2</f>
        <v>102973.16666666667</v>
      </c>
    </row>
    <row r="31" spans="1:12" ht="34.5">
      <c r="A31" s="16" t="s">
        <v>56</v>
      </c>
      <c r="B31" s="42"/>
      <c r="C31" s="43"/>
      <c r="D31" s="42"/>
      <c r="E31" s="43"/>
      <c r="F31" s="42"/>
      <c r="G31" s="43"/>
      <c r="H31" s="42"/>
      <c r="I31" s="43"/>
      <c r="J31" s="42"/>
      <c r="K31" s="62"/>
      <c r="L31" s="211"/>
    </row>
    <row r="32" spans="1:12" ht="12.75">
      <c r="A32" s="16" t="s">
        <v>66</v>
      </c>
      <c r="B32" s="42"/>
      <c r="C32" s="43"/>
      <c r="D32" s="42"/>
      <c r="E32" s="43"/>
      <c r="F32" s="42"/>
      <c r="G32" s="43"/>
      <c r="H32" s="42"/>
      <c r="I32" s="43"/>
      <c r="J32" s="42"/>
      <c r="K32" s="62"/>
      <c r="L32" s="211"/>
    </row>
    <row r="33" spans="1:12" ht="12.75">
      <c r="A33" s="3" t="s">
        <v>71</v>
      </c>
      <c r="B33" s="42"/>
      <c r="C33" s="43"/>
      <c r="D33" s="42"/>
      <c r="E33" s="43"/>
      <c r="F33" s="42"/>
      <c r="G33" s="43"/>
      <c r="H33" s="42"/>
      <c r="I33" s="43"/>
      <c r="J33" s="42"/>
      <c r="K33" s="62"/>
      <c r="L33" s="211"/>
    </row>
    <row r="34" spans="1:12" ht="12.75">
      <c r="A34" s="52"/>
      <c r="B34" s="42"/>
      <c r="C34" s="43"/>
      <c r="D34" s="42"/>
      <c r="E34" s="43"/>
      <c r="F34" s="42"/>
      <c r="G34" s="43"/>
      <c r="H34" s="42"/>
      <c r="I34" s="43"/>
      <c r="J34" s="42"/>
      <c r="K34" s="62"/>
      <c r="L34" s="211"/>
    </row>
    <row r="35" spans="1:12" ht="12.75">
      <c r="A35" s="41" t="s">
        <v>8</v>
      </c>
      <c r="B35" s="42"/>
      <c r="C35" s="43"/>
      <c r="D35" s="42"/>
      <c r="E35" s="43"/>
      <c r="F35" s="42"/>
      <c r="G35" s="43"/>
      <c r="H35" s="42"/>
      <c r="I35" s="43"/>
      <c r="J35" s="42"/>
      <c r="K35" s="62"/>
      <c r="L35" s="211"/>
    </row>
    <row r="36" spans="1:12" ht="12.75">
      <c r="A36" s="49" t="s">
        <v>116</v>
      </c>
      <c r="B36" s="42">
        <v>76544</v>
      </c>
      <c r="C36" s="43">
        <v>104374</v>
      </c>
      <c r="D36" s="42">
        <v>81209</v>
      </c>
      <c r="E36" s="43">
        <v>129934</v>
      </c>
      <c r="F36" s="42" t="s">
        <v>106</v>
      </c>
      <c r="G36" s="43" t="s">
        <v>106</v>
      </c>
      <c r="H36" s="42">
        <v>46301</v>
      </c>
      <c r="I36" s="43">
        <v>68765</v>
      </c>
      <c r="J36" s="42">
        <f>(B36+D36+H36)/3</f>
        <v>68018</v>
      </c>
      <c r="K36" s="62">
        <f>(C36+E36+I36)/3</f>
        <v>101024.33333333333</v>
      </c>
      <c r="L36" s="211">
        <f>(J36+K36)/2</f>
        <v>84521.16666666666</v>
      </c>
    </row>
    <row r="37" spans="1:12" ht="12.75">
      <c r="A37" s="13" t="s">
        <v>49</v>
      </c>
      <c r="B37" s="42"/>
      <c r="C37" s="43"/>
      <c r="D37" s="42"/>
      <c r="E37" s="43"/>
      <c r="F37" s="42"/>
      <c r="G37" s="43"/>
      <c r="H37" s="42"/>
      <c r="I37" s="43"/>
      <c r="J37" s="42"/>
      <c r="K37" s="62"/>
      <c r="L37" s="211"/>
    </row>
    <row r="38" spans="1:12" ht="12.75">
      <c r="A38" s="44"/>
      <c r="B38" s="42"/>
      <c r="C38" s="43"/>
      <c r="D38" s="42"/>
      <c r="E38" s="43"/>
      <c r="F38" s="42"/>
      <c r="G38" s="43"/>
      <c r="H38" s="42"/>
      <c r="I38" s="43"/>
      <c r="J38" s="42"/>
      <c r="K38" s="62"/>
      <c r="L38" s="211"/>
    </row>
    <row r="39" spans="1:12" ht="12.75">
      <c r="A39" s="41" t="s">
        <v>25</v>
      </c>
      <c r="B39" s="42"/>
      <c r="C39" s="43"/>
      <c r="D39" s="42"/>
      <c r="E39" s="43"/>
      <c r="F39" s="42"/>
      <c r="G39" s="43"/>
      <c r="H39" s="42"/>
      <c r="I39" s="43"/>
      <c r="J39" s="42"/>
      <c r="K39" s="62"/>
      <c r="L39" s="211"/>
    </row>
    <row r="40" spans="1:12" ht="12.75">
      <c r="A40" s="49" t="s">
        <v>117</v>
      </c>
      <c r="B40" s="42" t="s">
        <v>106</v>
      </c>
      <c r="C40" s="43" t="s">
        <v>106</v>
      </c>
      <c r="D40" s="42">
        <v>29149</v>
      </c>
      <c r="E40" s="43">
        <v>46639</v>
      </c>
      <c r="F40" s="42">
        <v>90059</v>
      </c>
      <c r="G40" s="43">
        <v>90059</v>
      </c>
      <c r="H40" s="42" t="s">
        <v>106</v>
      </c>
      <c r="I40" s="43" t="s">
        <v>106</v>
      </c>
      <c r="J40" s="42">
        <f>(D40+F40)/2</f>
        <v>59604</v>
      </c>
      <c r="K40" s="62">
        <f>(E40+G40)/2</f>
        <v>68349</v>
      </c>
      <c r="L40" s="211">
        <f>(J40+K40)/2</f>
        <v>63976.5</v>
      </c>
    </row>
    <row r="41" spans="1:12" ht="12.75">
      <c r="A41" s="13" t="s">
        <v>12</v>
      </c>
      <c r="B41" s="42"/>
      <c r="C41" s="43"/>
      <c r="D41" s="42"/>
      <c r="E41" s="43"/>
      <c r="F41" s="42"/>
      <c r="G41" s="43"/>
      <c r="H41" s="42"/>
      <c r="I41" s="43"/>
      <c r="J41" s="42"/>
      <c r="K41" s="62"/>
      <c r="L41" s="211"/>
    </row>
    <row r="42" spans="1:12" ht="12.75">
      <c r="A42" s="49" t="s">
        <v>118</v>
      </c>
      <c r="B42" s="42">
        <v>20488</v>
      </c>
      <c r="C42" s="43">
        <v>34653</v>
      </c>
      <c r="D42" s="42" t="s">
        <v>106</v>
      </c>
      <c r="E42" s="42" t="s">
        <v>106</v>
      </c>
      <c r="F42" s="42" t="s">
        <v>106</v>
      </c>
      <c r="G42" s="42" t="s">
        <v>106</v>
      </c>
      <c r="H42" s="42" t="s">
        <v>106</v>
      </c>
      <c r="I42" s="42" t="s">
        <v>106</v>
      </c>
      <c r="J42" s="42">
        <f>B42</f>
        <v>20488</v>
      </c>
      <c r="K42" s="62">
        <f>C42</f>
        <v>34653</v>
      </c>
      <c r="L42" s="211">
        <f>(J42+K42)/2</f>
        <v>27570.5</v>
      </c>
    </row>
    <row r="43" spans="1:12" ht="12.75">
      <c r="A43" s="49" t="s">
        <v>119</v>
      </c>
      <c r="B43" s="42" t="s">
        <v>106</v>
      </c>
      <c r="C43" s="43" t="s">
        <v>106</v>
      </c>
      <c r="D43" s="42">
        <v>84989</v>
      </c>
      <c r="E43" s="43">
        <v>84989</v>
      </c>
      <c r="F43" s="42" t="s">
        <v>106</v>
      </c>
      <c r="G43" s="43" t="s">
        <v>106</v>
      </c>
      <c r="H43" s="42" t="s">
        <v>106</v>
      </c>
      <c r="I43" s="43" t="s">
        <v>106</v>
      </c>
      <c r="J43" s="42">
        <f>D43</f>
        <v>84989</v>
      </c>
      <c r="K43" s="62">
        <f>E43</f>
        <v>84989</v>
      </c>
      <c r="L43" s="211">
        <f>(J43+K43)/2</f>
        <v>84989</v>
      </c>
    </row>
    <row r="44" spans="1:12" ht="12.75">
      <c r="A44" s="49" t="s">
        <v>120</v>
      </c>
      <c r="B44" s="42" t="s">
        <v>106</v>
      </c>
      <c r="C44" s="43" t="s">
        <v>106</v>
      </c>
      <c r="D44" s="42">
        <v>60599</v>
      </c>
      <c r="E44" s="43">
        <v>96958</v>
      </c>
      <c r="F44" s="42" t="s">
        <v>106</v>
      </c>
      <c r="G44" s="43" t="s">
        <v>106</v>
      </c>
      <c r="H44" s="42" t="s">
        <v>106</v>
      </c>
      <c r="I44" s="43" t="s">
        <v>106</v>
      </c>
      <c r="J44" s="42">
        <v>60599</v>
      </c>
      <c r="K44" s="214">
        <v>96958</v>
      </c>
      <c r="L44" s="211">
        <f>(J44+K44)/2</f>
        <v>78778.5</v>
      </c>
    </row>
    <row r="45" spans="1:12" ht="12.75">
      <c r="A45" s="44"/>
      <c r="B45" s="53"/>
      <c r="C45" s="54"/>
      <c r="D45" s="53"/>
      <c r="E45" s="54"/>
      <c r="F45" s="53"/>
      <c r="G45" s="54"/>
      <c r="H45" s="53"/>
      <c r="I45" s="54"/>
      <c r="J45" s="53"/>
      <c r="K45" s="63"/>
      <c r="L45" s="212"/>
    </row>
    <row r="46" spans="1:12" ht="12.75">
      <c r="A46" s="41" t="s">
        <v>83</v>
      </c>
      <c r="B46" s="53"/>
      <c r="C46" s="54"/>
      <c r="D46" s="53"/>
      <c r="E46" s="54"/>
      <c r="F46" s="53"/>
      <c r="G46" s="54"/>
      <c r="H46" s="53"/>
      <c r="I46" s="54"/>
      <c r="J46" s="53"/>
      <c r="K46" s="63"/>
      <c r="L46" s="212"/>
    </row>
    <row r="47" spans="1:12" ht="12.75">
      <c r="A47" s="13" t="s">
        <v>85</v>
      </c>
      <c r="B47" s="53"/>
      <c r="C47" s="54"/>
      <c r="D47" s="53"/>
      <c r="E47" s="54"/>
      <c r="F47" s="53"/>
      <c r="G47" s="54"/>
      <c r="H47" s="53"/>
      <c r="I47" s="54"/>
      <c r="J47" s="53"/>
      <c r="K47" s="63"/>
      <c r="L47" s="212"/>
    </row>
    <row r="48" spans="1:12" ht="12.75">
      <c r="A48" s="13" t="s">
        <v>84</v>
      </c>
      <c r="B48" s="53"/>
      <c r="C48" s="54"/>
      <c r="D48" s="53"/>
      <c r="E48" s="54"/>
      <c r="F48" s="53"/>
      <c r="G48" s="54"/>
      <c r="H48" s="53"/>
      <c r="I48" s="54"/>
      <c r="J48" s="53"/>
      <c r="K48" s="63"/>
      <c r="L48" s="212"/>
    </row>
    <row r="49" spans="1:12" ht="12.75">
      <c r="A49" s="13" t="s">
        <v>77</v>
      </c>
      <c r="B49" s="53"/>
      <c r="C49" s="54"/>
      <c r="D49" s="53"/>
      <c r="E49" s="54"/>
      <c r="F49" s="53"/>
      <c r="G49" s="54"/>
      <c r="H49" s="53"/>
      <c r="I49" s="54"/>
      <c r="J49" s="53"/>
      <c r="K49" s="63"/>
      <c r="L49" s="212"/>
    </row>
    <row r="50" spans="1:12" ht="12.75">
      <c r="A50" s="13" t="s">
        <v>78</v>
      </c>
      <c r="B50" s="53"/>
      <c r="C50" s="54"/>
      <c r="D50" s="53"/>
      <c r="E50" s="54"/>
      <c r="F50" s="53"/>
      <c r="G50" s="54"/>
      <c r="H50" s="53"/>
      <c r="I50" s="54"/>
      <c r="J50" s="53"/>
      <c r="K50" s="63"/>
      <c r="L50" s="212"/>
    </row>
    <row r="51" spans="1:12" ht="12.75">
      <c r="A51" s="13" t="s">
        <v>79</v>
      </c>
      <c r="B51" s="53"/>
      <c r="C51" s="54"/>
      <c r="D51" s="53"/>
      <c r="E51" s="54"/>
      <c r="F51" s="53"/>
      <c r="G51" s="54"/>
      <c r="H51" s="53"/>
      <c r="I51" s="54"/>
      <c r="J51" s="53"/>
      <c r="K51" s="63"/>
      <c r="L51" s="212"/>
    </row>
    <row r="52" spans="1:12" ht="12.75">
      <c r="A52" s="13" t="s">
        <v>80</v>
      </c>
      <c r="B52" s="53"/>
      <c r="C52" s="54"/>
      <c r="D52" s="53"/>
      <c r="E52" s="54"/>
      <c r="F52" s="53"/>
      <c r="G52" s="54"/>
      <c r="H52" s="53"/>
      <c r="I52" s="54"/>
      <c r="J52" s="53"/>
      <c r="K52" s="63"/>
      <c r="L52" s="212"/>
    </row>
    <row r="53" spans="1:12" ht="12.75">
      <c r="A53" s="55" t="s">
        <v>19</v>
      </c>
      <c r="B53" s="53"/>
      <c r="C53" s="54"/>
      <c r="D53" s="53"/>
      <c r="E53" s="54"/>
      <c r="F53" s="53"/>
      <c r="G53" s="54"/>
      <c r="H53" s="53"/>
      <c r="I53" s="54"/>
      <c r="J53" s="53"/>
      <c r="K53" s="63"/>
      <c r="L53" s="212"/>
    </row>
    <row r="54" spans="1:12" ht="12.75">
      <c r="A54" s="47" t="s">
        <v>61</v>
      </c>
      <c r="B54" s="53"/>
      <c r="C54" s="54"/>
      <c r="D54" s="53"/>
      <c r="E54" s="54"/>
      <c r="F54" s="53"/>
      <c r="G54" s="54"/>
      <c r="H54" s="53"/>
      <c r="I54" s="54"/>
      <c r="J54" s="53"/>
      <c r="K54" s="63"/>
      <c r="L54" s="212"/>
    </row>
    <row r="55" spans="1:12" ht="12.75">
      <c r="A55" s="44" t="s">
        <v>6</v>
      </c>
      <c r="B55" s="53"/>
      <c r="C55" s="54"/>
      <c r="D55" s="53"/>
      <c r="E55" s="54"/>
      <c r="F55" s="53"/>
      <c r="G55" s="54"/>
      <c r="H55" s="53"/>
      <c r="I55" s="54"/>
      <c r="J55" s="53"/>
      <c r="K55" s="63"/>
      <c r="L55" s="212"/>
    </row>
    <row r="56" spans="1:12" ht="12.75">
      <c r="A56" s="49" t="s">
        <v>108</v>
      </c>
      <c r="B56" s="53">
        <v>25688</v>
      </c>
      <c r="C56" s="54">
        <v>39728</v>
      </c>
      <c r="D56" s="53">
        <v>26439</v>
      </c>
      <c r="E56" s="54">
        <v>42303</v>
      </c>
      <c r="F56" s="53">
        <v>31500</v>
      </c>
      <c r="G56" s="54">
        <v>53550</v>
      </c>
      <c r="H56" s="53">
        <v>29120</v>
      </c>
      <c r="I56" s="54">
        <v>43056</v>
      </c>
      <c r="J56" s="53">
        <f>(B56+D56+F56+H56)/4</f>
        <v>28186.75</v>
      </c>
      <c r="K56" s="63">
        <f>(C56+E56+G56+I56)/4</f>
        <v>44659.25</v>
      </c>
      <c r="L56" s="211">
        <f>(J56+K56)/2</f>
        <v>36423</v>
      </c>
    </row>
    <row r="57" spans="1:12" ht="12.75">
      <c r="A57" s="45" t="s">
        <v>121</v>
      </c>
      <c r="B57" s="53">
        <v>36962</v>
      </c>
      <c r="C57" s="54">
        <v>61485</v>
      </c>
      <c r="D57" s="53">
        <v>30607</v>
      </c>
      <c r="E57" s="54">
        <v>48971</v>
      </c>
      <c r="F57" s="53" t="s">
        <v>106</v>
      </c>
      <c r="G57" s="53" t="s">
        <v>106</v>
      </c>
      <c r="H57" s="53" t="s">
        <v>106</v>
      </c>
      <c r="I57" s="53" t="s">
        <v>106</v>
      </c>
      <c r="J57" s="53">
        <f>(B57+D57)/2</f>
        <v>33784.5</v>
      </c>
      <c r="K57" s="63">
        <f>(C57+E57)/2</f>
        <v>55228</v>
      </c>
      <c r="L57" s="211">
        <f>(J57+K57)/2</f>
        <v>44506.25</v>
      </c>
    </row>
    <row r="58" spans="1:12" ht="12.75">
      <c r="A58" s="44" t="s">
        <v>62</v>
      </c>
      <c r="B58" s="53"/>
      <c r="C58" s="54"/>
      <c r="D58" s="53"/>
      <c r="E58" s="54"/>
      <c r="F58" s="53"/>
      <c r="G58" s="54"/>
      <c r="H58" s="53"/>
      <c r="I58" s="54"/>
      <c r="J58" s="53"/>
      <c r="K58" s="63"/>
      <c r="L58" s="212"/>
    </row>
    <row r="59" spans="1:12" ht="12.75">
      <c r="A59" s="56" t="s">
        <v>63</v>
      </c>
      <c r="B59" s="53"/>
      <c r="C59" s="54"/>
      <c r="D59" s="53"/>
      <c r="E59" s="54"/>
      <c r="F59" s="53"/>
      <c r="G59" s="54"/>
      <c r="H59" s="53"/>
      <c r="I59" s="54"/>
      <c r="J59" s="53"/>
      <c r="K59" s="63"/>
      <c r="L59" s="212"/>
    </row>
    <row r="60" spans="1:12" ht="12.75">
      <c r="A60" s="44" t="s">
        <v>82</v>
      </c>
      <c r="B60" s="53"/>
      <c r="C60" s="54"/>
      <c r="D60" s="53"/>
      <c r="E60" s="54"/>
      <c r="F60" s="53"/>
      <c r="G60" s="54"/>
      <c r="H60" s="53"/>
      <c r="I60" s="54"/>
      <c r="J60" s="53"/>
      <c r="K60" s="63"/>
      <c r="L60" s="212"/>
    </row>
    <row r="61" spans="1:12" ht="12.75">
      <c r="A61" s="44" t="s">
        <v>81</v>
      </c>
      <c r="B61" s="53"/>
      <c r="C61" s="54"/>
      <c r="D61" s="53"/>
      <c r="E61" s="54"/>
      <c r="F61" s="53"/>
      <c r="G61" s="54"/>
      <c r="H61" s="53"/>
      <c r="I61" s="54"/>
      <c r="J61" s="53"/>
      <c r="K61" s="63"/>
      <c r="L61" s="212"/>
    </row>
    <row r="62" spans="1:12" ht="12.75">
      <c r="A62" s="44" t="s">
        <v>64</v>
      </c>
      <c r="B62" s="53"/>
      <c r="C62" s="54"/>
      <c r="D62" s="53"/>
      <c r="E62" s="54"/>
      <c r="F62" s="53"/>
      <c r="G62" s="54"/>
      <c r="H62" s="53"/>
      <c r="I62" s="54"/>
      <c r="J62" s="53"/>
      <c r="K62" s="63"/>
      <c r="L62" s="212"/>
    </row>
    <row r="63" spans="1:12" ht="12.75">
      <c r="A63" s="44" t="s">
        <v>65</v>
      </c>
      <c r="B63" s="53"/>
      <c r="C63" s="54"/>
      <c r="D63" s="53"/>
      <c r="E63" s="54"/>
      <c r="F63" s="53"/>
      <c r="G63" s="54"/>
      <c r="H63" s="53"/>
      <c r="I63" s="54"/>
      <c r="J63" s="53"/>
      <c r="K63" s="63"/>
      <c r="L63" s="212"/>
    </row>
    <row r="64" spans="1:12" ht="12.75">
      <c r="A64" s="46" t="s">
        <v>17</v>
      </c>
      <c r="B64" s="53"/>
      <c r="C64" s="54"/>
      <c r="D64" s="53"/>
      <c r="E64" s="54"/>
      <c r="F64" s="53"/>
      <c r="G64" s="54"/>
      <c r="H64" s="53"/>
      <c r="I64" s="54"/>
      <c r="J64" s="53"/>
      <c r="K64" s="63"/>
      <c r="L64" s="212"/>
    </row>
    <row r="65" spans="1:12" ht="12.75">
      <c r="A65" s="41" t="s">
        <v>31</v>
      </c>
      <c r="B65" s="53"/>
      <c r="C65" s="54"/>
      <c r="D65" s="53"/>
      <c r="E65" s="54"/>
      <c r="F65" s="53"/>
      <c r="G65" s="54"/>
      <c r="H65" s="53"/>
      <c r="I65" s="54"/>
      <c r="J65" s="53"/>
      <c r="K65" s="63"/>
      <c r="L65" s="212"/>
    </row>
    <row r="66" spans="1:12" ht="12.75">
      <c r="A66" s="49" t="s">
        <v>122</v>
      </c>
      <c r="B66" s="53">
        <v>53019</v>
      </c>
      <c r="C66" s="54">
        <v>79539</v>
      </c>
      <c r="D66" s="53">
        <v>60599</v>
      </c>
      <c r="E66" s="54">
        <v>96958</v>
      </c>
      <c r="F66" s="53">
        <v>143745</v>
      </c>
      <c r="G66" s="54">
        <v>143745</v>
      </c>
      <c r="H66" s="53" t="s">
        <v>106</v>
      </c>
      <c r="I66" s="54" t="s">
        <v>106</v>
      </c>
      <c r="J66" s="53">
        <f>(B66+D66+F66)/3</f>
        <v>85787.66666666667</v>
      </c>
      <c r="K66" s="63">
        <f>(C66+E66+G66)/3</f>
        <v>106747.33333333333</v>
      </c>
      <c r="L66" s="211">
        <f>(J66+K66)/2</f>
        <v>96267.5</v>
      </c>
    </row>
    <row r="67" spans="1:12" ht="12.75">
      <c r="A67" s="49" t="s">
        <v>33</v>
      </c>
      <c r="B67" s="53"/>
      <c r="C67" s="54"/>
      <c r="D67" s="53"/>
      <c r="E67" s="54"/>
      <c r="F67" s="53"/>
      <c r="G67" s="54"/>
      <c r="H67" s="53"/>
      <c r="I67" s="54"/>
      <c r="J67" s="53"/>
      <c r="K67" s="63"/>
      <c r="L67" s="212"/>
    </row>
    <row r="68" spans="1:12" ht="12.75">
      <c r="A68" s="13" t="s">
        <v>26</v>
      </c>
      <c r="B68" s="53"/>
      <c r="C68" s="54"/>
      <c r="D68" s="53"/>
      <c r="E68" s="54"/>
      <c r="F68" s="53"/>
      <c r="G68" s="54"/>
      <c r="H68" s="53"/>
      <c r="I68" s="54"/>
      <c r="J68" s="53"/>
      <c r="K68" s="63"/>
      <c r="L68" s="212"/>
    </row>
    <row r="69" spans="1:12" ht="12.75">
      <c r="A69" s="49" t="s">
        <v>123</v>
      </c>
      <c r="B69" s="53">
        <v>55411</v>
      </c>
      <c r="C69" s="54">
        <v>56962</v>
      </c>
      <c r="D69" s="53">
        <v>41016</v>
      </c>
      <c r="E69" s="54">
        <v>65625</v>
      </c>
      <c r="F69" s="53" t="s">
        <v>106</v>
      </c>
      <c r="G69" s="53" t="s">
        <v>106</v>
      </c>
      <c r="H69" s="53" t="s">
        <v>106</v>
      </c>
      <c r="I69" s="53" t="s">
        <v>106</v>
      </c>
      <c r="J69" s="53">
        <f>(B69+D69)/2</f>
        <v>48213.5</v>
      </c>
      <c r="K69" s="63">
        <f>(C69+E69)/2</f>
        <v>61293.5</v>
      </c>
      <c r="L69" s="211">
        <f>(J69+K69)/2</f>
        <v>54753.5</v>
      </c>
    </row>
    <row r="70" spans="1:12" ht="12.75">
      <c r="A70" s="49" t="s">
        <v>108</v>
      </c>
      <c r="B70" s="53">
        <v>25688</v>
      </c>
      <c r="C70" s="54">
        <v>39728</v>
      </c>
      <c r="D70" s="53">
        <v>26439</v>
      </c>
      <c r="E70" s="54">
        <v>42303</v>
      </c>
      <c r="F70" s="53">
        <v>31500</v>
      </c>
      <c r="G70" s="54">
        <v>53550</v>
      </c>
      <c r="H70" s="53">
        <v>29120</v>
      </c>
      <c r="I70" s="54">
        <v>43056</v>
      </c>
      <c r="J70" s="53">
        <f>(B70+D70+F70+H70)/4</f>
        <v>28186.75</v>
      </c>
      <c r="K70" s="63">
        <f>(C70+E70+G70+I70)/4</f>
        <v>44659.25</v>
      </c>
      <c r="L70" s="211">
        <f>(J70+K70)/2</f>
        <v>36423</v>
      </c>
    </row>
    <row r="71" spans="1:12" ht="14.25">
      <c r="A71" s="49" t="s">
        <v>67</v>
      </c>
      <c r="B71" s="57"/>
      <c r="C71" s="58"/>
      <c r="D71" s="57"/>
      <c r="E71" s="58"/>
      <c r="F71" s="57"/>
      <c r="G71" s="57"/>
      <c r="H71" s="57"/>
      <c r="I71" s="57"/>
      <c r="J71" s="57"/>
      <c r="K71" s="64"/>
      <c r="L71" s="57"/>
    </row>
    <row r="72" spans="1:12" ht="12.75">
      <c r="A72" s="13" t="s">
        <v>69</v>
      </c>
      <c r="B72" s="53"/>
      <c r="C72" s="54"/>
      <c r="D72" s="53"/>
      <c r="E72" s="54"/>
      <c r="F72" s="53"/>
      <c r="G72" s="54"/>
      <c r="H72" s="53"/>
      <c r="I72" s="54"/>
      <c r="J72" s="53"/>
      <c r="K72" s="63"/>
      <c r="L72" s="212"/>
    </row>
    <row r="73" spans="1:13" ht="12.75">
      <c r="A73" s="49" t="s">
        <v>68</v>
      </c>
      <c r="B73" s="53"/>
      <c r="C73" s="54"/>
      <c r="D73" s="53"/>
      <c r="E73" s="54"/>
      <c r="F73" s="53"/>
      <c r="G73" s="54"/>
      <c r="H73" s="53"/>
      <c r="I73" s="54"/>
      <c r="J73" s="53"/>
      <c r="K73" s="63"/>
      <c r="L73" s="212"/>
      <c r="M73" s="66"/>
    </row>
    <row r="74" spans="1:13" ht="12.75">
      <c r="A74" s="46" t="s">
        <v>18</v>
      </c>
      <c r="B74" s="53"/>
      <c r="C74" s="54"/>
      <c r="D74" s="53"/>
      <c r="E74" s="54"/>
      <c r="F74" s="53"/>
      <c r="G74" s="54"/>
      <c r="H74" s="53"/>
      <c r="I74" s="54"/>
      <c r="J74" s="53"/>
      <c r="K74" s="63"/>
      <c r="L74" s="212"/>
      <c r="M74"/>
    </row>
    <row r="75" spans="1:13" ht="12.75">
      <c r="A75" s="41" t="s">
        <v>1</v>
      </c>
      <c r="B75" s="53"/>
      <c r="C75" s="54"/>
      <c r="D75" s="53"/>
      <c r="E75" s="54"/>
      <c r="F75" s="53"/>
      <c r="G75" s="54"/>
      <c r="H75" s="53"/>
      <c r="I75" s="54"/>
      <c r="J75" s="53"/>
      <c r="K75" s="63"/>
      <c r="L75" s="212"/>
      <c r="M75"/>
    </row>
    <row r="76" spans="1:13" ht="12.75">
      <c r="A76" s="13" t="s">
        <v>5</v>
      </c>
      <c r="B76" s="53"/>
      <c r="C76" s="54"/>
      <c r="D76" s="53"/>
      <c r="E76" s="54"/>
      <c r="F76" s="53"/>
      <c r="G76" s="54"/>
      <c r="H76" s="53"/>
      <c r="I76" s="54"/>
      <c r="J76" s="53"/>
      <c r="K76" s="63"/>
      <c r="L76" s="212"/>
      <c r="M76"/>
    </row>
    <row r="77" spans="1:13" ht="12.75">
      <c r="A77" s="13" t="s">
        <v>86</v>
      </c>
      <c r="B77" s="53"/>
      <c r="C77" s="54"/>
      <c r="D77" s="53"/>
      <c r="E77" s="54"/>
      <c r="F77" s="53"/>
      <c r="G77" s="54"/>
      <c r="H77" s="53"/>
      <c r="I77" s="54"/>
      <c r="J77" s="53"/>
      <c r="K77" s="63"/>
      <c r="L77" s="212"/>
      <c r="M77"/>
    </row>
    <row r="78" spans="1:13" ht="12.75">
      <c r="A78" s="13" t="s">
        <v>87</v>
      </c>
      <c r="B78" s="53"/>
      <c r="C78" s="54"/>
      <c r="D78" s="53"/>
      <c r="E78" s="54"/>
      <c r="F78" s="53"/>
      <c r="G78" s="54"/>
      <c r="H78" s="53"/>
      <c r="I78" s="54"/>
      <c r="J78" s="53"/>
      <c r="K78" s="63"/>
      <c r="L78" s="212"/>
      <c r="M78"/>
    </row>
    <row r="79" spans="1:13" ht="12.75">
      <c r="A79" s="13" t="s">
        <v>88</v>
      </c>
      <c r="B79" s="53"/>
      <c r="C79" s="54"/>
      <c r="D79" s="53"/>
      <c r="E79" s="54"/>
      <c r="F79" s="53"/>
      <c r="G79" s="54"/>
      <c r="H79" s="53"/>
      <c r="I79" s="54"/>
      <c r="J79" s="53"/>
      <c r="K79" s="63"/>
      <c r="L79" s="212"/>
      <c r="M79"/>
    </row>
    <row r="80" spans="1:13" ht="12.75">
      <c r="A80" s="13" t="s">
        <v>89</v>
      </c>
      <c r="B80" s="53"/>
      <c r="C80" s="54"/>
      <c r="D80" s="53"/>
      <c r="E80" s="54"/>
      <c r="F80" s="53"/>
      <c r="G80" s="54"/>
      <c r="H80" s="53"/>
      <c r="I80" s="54"/>
      <c r="J80" s="53"/>
      <c r="K80" s="63"/>
      <c r="L80" s="212"/>
      <c r="M80"/>
    </row>
    <row r="81" spans="1:13" ht="23.25">
      <c r="A81" s="16" t="s">
        <v>90</v>
      </c>
      <c r="B81" s="53"/>
      <c r="C81" s="54"/>
      <c r="D81" s="53"/>
      <c r="E81" s="54"/>
      <c r="F81" s="53"/>
      <c r="G81" s="54"/>
      <c r="H81" s="53"/>
      <c r="I81" s="54"/>
      <c r="J81" s="53"/>
      <c r="K81" s="63"/>
      <c r="L81" s="212"/>
      <c r="M81"/>
    </row>
    <row r="82" spans="1:13" ht="12.75">
      <c r="A82" s="13" t="s">
        <v>76</v>
      </c>
      <c r="B82" s="53"/>
      <c r="C82" s="54"/>
      <c r="D82" s="53"/>
      <c r="E82" s="54"/>
      <c r="F82" s="53"/>
      <c r="G82" s="54"/>
      <c r="H82" s="53"/>
      <c r="I82" s="54"/>
      <c r="J82" s="53"/>
      <c r="K82" s="63"/>
      <c r="L82" s="212"/>
      <c r="M82"/>
    </row>
    <row r="83" spans="1:13" ht="12.75">
      <c r="A83" s="55" t="s">
        <v>16</v>
      </c>
      <c r="B83" s="53"/>
      <c r="C83" s="54"/>
      <c r="D83" s="53"/>
      <c r="E83" s="54"/>
      <c r="F83" s="53"/>
      <c r="G83" s="54"/>
      <c r="H83" s="53"/>
      <c r="I83" s="54"/>
      <c r="J83" s="53"/>
      <c r="K83" s="63"/>
      <c r="L83" s="212"/>
      <c r="M83"/>
    </row>
    <row r="84" spans="1:13" ht="12.75">
      <c r="A84" s="59" t="s">
        <v>7</v>
      </c>
      <c r="B84" s="53"/>
      <c r="C84" s="54"/>
      <c r="D84" s="53"/>
      <c r="E84" s="54"/>
      <c r="F84" s="53"/>
      <c r="G84" s="54"/>
      <c r="H84" s="53"/>
      <c r="I84" s="54"/>
      <c r="J84" s="53"/>
      <c r="K84" s="63"/>
      <c r="L84" s="212"/>
      <c r="M84"/>
    </row>
    <row r="85" spans="1:13" ht="12.75">
      <c r="A85" s="60" t="s">
        <v>35</v>
      </c>
      <c r="B85" s="53"/>
      <c r="C85" s="54"/>
      <c r="D85" s="53"/>
      <c r="E85" s="54"/>
      <c r="F85" s="53"/>
      <c r="G85" s="54"/>
      <c r="H85" s="53"/>
      <c r="I85" s="54"/>
      <c r="J85" s="53"/>
      <c r="K85" s="63"/>
      <c r="L85" s="212"/>
      <c r="M85"/>
    </row>
    <row r="86" spans="1:13" ht="12.75">
      <c r="A86" s="52" t="s">
        <v>72</v>
      </c>
      <c r="B86" s="53"/>
      <c r="C86" s="54"/>
      <c r="D86" s="53"/>
      <c r="E86" s="54"/>
      <c r="F86" s="53"/>
      <c r="G86" s="54"/>
      <c r="H86" s="53"/>
      <c r="I86" s="54"/>
      <c r="J86" s="53"/>
      <c r="K86" s="63"/>
      <c r="L86" s="212"/>
      <c r="M86"/>
    </row>
    <row r="87" spans="1:13" ht="12.75">
      <c r="A87" s="44" t="s">
        <v>73</v>
      </c>
      <c r="B87" s="53"/>
      <c r="C87" s="54"/>
      <c r="D87" s="53"/>
      <c r="E87" s="54"/>
      <c r="F87" s="53"/>
      <c r="G87" s="54"/>
      <c r="H87" s="53"/>
      <c r="I87" s="54"/>
      <c r="J87" s="53"/>
      <c r="K87" s="63"/>
      <c r="L87" s="212"/>
      <c r="M87"/>
    </row>
    <row r="88" spans="1:13" ht="12.75">
      <c r="A88" s="61" t="s">
        <v>36</v>
      </c>
      <c r="B88" s="53"/>
      <c r="C88" s="54"/>
      <c r="D88" s="53"/>
      <c r="E88" s="54"/>
      <c r="F88" s="53"/>
      <c r="G88" s="54"/>
      <c r="H88" s="53"/>
      <c r="I88" s="54"/>
      <c r="J88" s="53"/>
      <c r="K88" s="63"/>
      <c r="L88" s="212"/>
      <c r="M88"/>
    </row>
    <row r="89" spans="1:13" ht="12.75">
      <c r="A89" s="60" t="s">
        <v>74</v>
      </c>
      <c r="B89" s="53"/>
      <c r="C89" s="54"/>
      <c r="D89" s="53"/>
      <c r="E89" s="54"/>
      <c r="F89" s="53"/>
      <c r="G89" s="54"/>
      <c r="H89" s="53"/>
      <c r="I89" s="54"/>
      <c r="J89" s="53"/>
      <c r="K89" s="63"/>
      <c r="L89" s="212"/>
      <c r="M89"/>
    </row>
    <row r="90" spans="1:13" ht="12.75">
      <c r="A90" s="52" t="s">
        <v>75</v>
      </c>
      <c r="B90" s="53"/>
      <c r="C90" s="54"/>
      <c r="D90" s="53"/>
      <c r="E90" s="54"/>
      <c r="F90" s="53"/>
      <c r="G90" s="54"/>
      <c r="H90" s="53"/>
      <c r="I90" s="54"/>
      <c r="J90" s="53"/>
      <c r="K90" s="63"/>
      <c r="L90" s="212"/>
      <c r="M90"/>
    </row>
    <row r="91" ht="12.75">
      <c r="M91"/>
    </row>
    <row r="92" ht="12.75">
      <c r="M92"/>
    </row>
    <row r="93" ht="12.75">
      <c r="M93"/>
    </row>
  </sheetData>
  <sheetProtection/>
  <printOptions/>
  <pageMargins left="0.75" right="0.75" top="1" bottom="1" header="0.5" footer="0.5"/>
  <pageSetup fitToHeight="1" fitToWidth="1" horizontalDpi="600" verticalDpi="600" orientation="portrait" paperSize="3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460"/>
  <sheetViews>
    <sheetView zoomScaleSheetLayoutView="75" zoomScalePageLayoutView="0" workbookViewId="0" topLeftCell="A1">
      <pane xSplit="3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.7109375" style="26" customWidth="1"/>
    <col min="2" max="2" width="35.421875" style="26" bestFit="1" customWidth="1"/>
    <col min="3" max="3" width="11.00390625" style="26" bestFit="1" customWidth="1"/>
    <col min="4" max="5" width="8.8515625" style="209" bestFit="1" customWidth="1"/>
    <col min="6" max="6" width="9.57421875" style="26" bestFit="1" customWidth="1"/>
    <col min="7" max="7" width="11.28125" style="26" bestFit="1" customWidth="1"/>
    <col min="8" max="10" width="9.57421875" style="26" bestFit="1" customWidth="1"/>
    <col min="11" max="11" width="11.28125" style="26" bestFit="1" customWidth="1"/>
    <col min="12" max="13" width="9.57421875" style="26" bestFit="1" customWidth="1"/>
    <col min="14" max="15" width="11.28125" style="26" bestFit="1" customWidth="1"/>
    <col min="16" max="16" width="12.28125" style="26" bestFit="1" customWidth="1"/>
  </cols>
  <sheetData>
    <row r="1" spans="1:16" ht="34.5">
      <c r="A1" s="132"/>
      <c r="B1" s="133" t="s">
        <v>168</v>
      </c>
      <c r="C1" s="133" t="s">
        <v>169</v>
      </c>
      <c r="D1" s="133" t="s">
        <v>170</v>
      </c>
      <c r="E1" s="133" t="s">
        <v>171</v>
      </c>
      <c r="F1" s="133" t="s">
        <v>172</v>
      </c>
      <c r="G1" s="133" t="s">
        <v>173</v>
      </c>
      <c r="H1" s="133" t="s">
        <v>174</v>
      </c>
      <c r="I1" s="133" t="s">
        <v>175</v>
      </c>
      <c r="J1" s="133" t="s">
        <v>176</v>
      </c>
      <c r="K1" s="133" t="s">
        <v>177</v>
      </c>
      <c r="L1" s="133" t="s">
        <v>178</v>
      </c>
      <c r="M1" s="133" t="s">
        <v>179</v>
      </c>
      <c r="N1" s="133" t="s">
        <v>180</v>
      </c>
      <c r="O1" s="133" t="s">
        <v>181</v>
      </c>
      <c r="P1" s="133" t="s">
        <v>182</v>
      </c>
    </row>
    <row r="2" spans="1:16" ht="15">
      <c r="A2" s="132"/>
      <c r="B2" s="134" t="s">
        <v>183</v>
      </c>
      <c r="C2" s="14"/>
      <c r="D2" s="135"/>
      <c r="E2" s="135"/>
      <c r="F2" s="135"/>
      <c r="G2" s="135"/>
      <c r="H2" s="135"/>
      <c r="I2" s="135"/>
      <c r="J2" s="135"/>
      <c r="K2" s="135"/>
      <c r="L2" s="135"/>
      <c r="M2" s="14"/>
      <c r="N2" s="14"/>
      <c r="O2" s="14"/>
      <c r="P2" s="14"/>
    </row>
    <row r="3" spans="1:16" ht="15">
      <c r="A3" s="132"/>
      <c r="B3" s="14" t="s">
        <v>184</v>
      </c>
      <c r="C3" s="30">
        <v>3309014</v>
      </c>
      <c r="D3" s="136">
        <v>0</v>
      </c>
      <c r="E3" s="136">
        <v>0</v>
      </c>
      <c r="F3" s="136">
        <v>0</v>
      </c>
      <c r="G3" s="136">
        <v>0</v>
      </c>
      <c r="H3" s="136">
        <v>0</v>
      </c>
      <c r="I3" s="136">
        <v>0</v>
      </c>
      <c r="J3" s="136">
        <v>0</v>
      </c>
      <c r="K3" s="136">
        <v>1323605.6</v>
      </c>
      <c r="L3" s="136">
        <v>165450.7</v>
      </c>
      <c r="M3" s="137">
        <v>165450.7</v>
      </c>
      <c r="N3" s="137">
        <v>1323605.6</v>
      </c>
      <c r="O3" s="137">
        <v>330901</v>
      </c>
      <c r="P3" s="137">
        <f aca="true" t="shared" si="0" ref="P3:P14">SUM(D3:O3)</f>
        <v>3309013.6</v>
      </c>
    </row>
    <row r="4" spans="1:16" ht="15">
      <c r="A4" s="132"/>
      <c r="B4" s="138" t="s">
        <v>185</v>
      </c>
      <c r="C4" s="139"/>
      <c r="D4" s="140"/>
      <c r="E4" s="140"/>
      <c r="F4" s="140"/>
      <c r="G4" s="140"/>
      <c r="H4" s="140"/>
      <c r="I4" s="140"/>
      <c r="J4" s="140"/>
      <c r="K4" s="140">
        <v>520000</v>
      </c>
      <c r="L4" s="140">
        <v>65000</v>
      </c>
      <c r="M4" s="141">
        <v>65000</v>
      </c>
      <c r="N4" s="141">
        <v>520000</v>
      </c>
      <c r="O4" s="141">
        <v>130000</v>
      </c>
      <c r="P4" s="141">
        <f>SUM(D4:O4)</f>
        <v>1300000</v>
      </c>
    </row>
    <row r="5" spans="1:16" ht="15">
      <c r="A5" s="132"/>
      <c r="B5" s="142" t="s">
        <v>185</v>
      </c>
      <c r="C5" s="30">
        <v>245560</v>
      </c>
      <c r="D5" s="136">
        <v>0</v>
      </c>
      <c r="E5" s="136">
        <v>0</v>
      </c>
      <c r="F5" s="136">
        <v>0</v>
      </c>
      <c r="G5" s="136">
        <v>0</v>
      </c>
      <c r="H5" s="136">
        <v>0</v>
      </c>
      <c r="I5" s="136">
        <v>0</v>
      </c>
      <c r="J5" s="136">
        <v>0</v>
      </c>
      <c r="K5" s="136">
        <v>0</v>
      </c>
      <c r="L5" s="136">
        <v>0</v>
      </c>
      <c r="M5" s="136">
        <v>0</v>
      </c>
      <c r="N5" s="136">
        <v>25000</v>
      </c>
      <c r="O5" s="136">
        <v>25000</v>
      </c>
      <c r="P5" s="141">
        <f>SUM(D5:O5)</f>
        <v>50000</v>
      </c>
    </row>
    <row r="6" spans="1:16" ht="15">
      <c r="A6" s="132"/>
      <c r="B6" s="14" t="s">
        <v>186</v>
      </c>
      <c r="C6" s="30">
        <v>416826</v>
      </c>
      <c r="D6" s="136">
        <v>34735</v>
      </c>
      <c r="E6" s="136">
        <v>34735</v>
      </c>
      <c r="F6" s="136">
        <v>34735</v>
      </c>
      <c r="G6" s="136">
        <v>34735</v>
      </c>
      <c r="H6" s="136">
        <v>34735</v>
      </c>
      <c r="I6" s="136">
        <v>34735</v>
      </c>
      <c r="J6" s="136">
        <v>34735</v>
      </c>
      <c r="K6" s="136">
        <v>34735</v>
      </c>
      <c r="L6" s="136">
        <v>34735</v>
      </c>
      <c r="M6" s="136">
        <v>34735</v>
      </c>
      <c r="N6" s="136">
        <v>34735</v>
      </c>
      <c r="O6" s="136">
        <v>34735</v>
      </c>
      <c r="P6" s="137">
        <f t="shared" si="0"/>
        <v>416820</v>
      </c>
    </row>
    <row r="7" spans="1:16" ht="15">
      <c r="A7" s="132"/>
      <c r="B7" s="142" t="s">
        <v>187</v>
      </c>
      <c r="C7" s="30">
        <v>27106</v>
      </c>
      <c r="D7" s="136">
        <v>0</v>
      </c>
      <c r="E7" s="136">
        <v>0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10000</v>
      </c>
      <c r="O7" s="136">
        <v>10000</v>
      </c>
      <c r="P7" s="137">
        <f t="shared" si="0"/>
        <v>20000</v>
      </c>
    </row>
    <row r="8" spans="1:16" ht="15">
      <c r="A8" s="132"/>
      <c r="B8" s="14" t="s">
        <v>188</v>
      </c>
      <c r="C8" s="30">
        <v>205941</v>
      </c>
      <c r="D8" s="136">
        <v>0</v>
      </c>
      <c r="E8" s="136">
        <v>0</v>
      </c>
      <c r="F8" s="136">
        <v>0</v>
      </c>
      <c r="G8" s="136">
        <v>0</v>
      </c>
      <c r="H8" s="136">
        <v>17160</v>
      </c>
      <c r="I8" s="136">
        <v>17160</v>
      </c>
      <c r="J8" s="136">
        <v>17160</v>
      </c>
      <c r="K8" s="136">
        <v>17160</v>
      </c>
      <c r="L8" s="136">
        <v>17160</v>
      </c>
      <c r="M8" s="136">
        <v>17160</v>
      </c>
      <c r="N8" s="136">
        <v>17160</v>
      </c>
      <c r="O8" s="136">
        <v>17160</v>
      </c>
      <c r="P8" s="137">
        <f t="shared" si="0"/>
        <v>137280</v>
      </c>
    </row>
    <row r="9" spans="1:16" ht="15">
      <c r="A9" s="132"/>
      <c r="B9" s="142" t="s">
        <v>189</v>
      </c>
      <c r="C9" s="30">
        <v>15283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6000</v>
      </c>
      <c r="O9" s="136">
        <v>6000</v>
      </c>
      <c r="P9" s="137">
        <f t="shared" si="0"/>
        <v>12000</v>
      </c>
    </row>
    <row r="10" spans="1:16" ht="15">
      <c r="A10" s="132"/>
      <c r="B10" s="14" t="s">
        <v>190</v>
      </c>
      <c r="C10" s="30">
        <v>69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7">
        <v>0</v>
      </c>
      <c r="N10" s="137">
        <v>0</v>
      </c>
      <c r="O10" s="137">
        <v>0</v>
      </c>
      <c r="P10" s="137">
        <f t="shared" si="0"/>
        <v>0</v>
      </c>
    </row>
    <row r="11" spans="1:16" ht="15">
      <c r="A11" s="132"/>
      <c r="B11" s="14" t="s">
        <v>191</v>
      </c>
      <c r="C11" s="30">
        <v>188386</v>
      </c>
      <c r="D11" s="136">
        <v>15700</v>
      </c>
      <c r="E11" s="136">
        <v>15700</v>
      </c>
      <c r="F11" s="136">
        <v>15700</v>
      </c>
      <c r="G11" s="136">
        <v>15700</v>
      </c>
      <c r="H11" s="136">
        <v>15700</v>
      </c>
      <c r="I11" s="136">
        <v>15700</v>
      </c>
      <c r="J11" s="136">
        <v>15700</v>
      </c>
      <c r="K11" s="136">
        <v>15700</v>
      </c>
      <c r="L11" s="136">
        <v>15700</v>
      </c>
      <c r="M11" s="136">
        <v>15700</v>
      </c>
      <c r="N11" s="136">
        <v>15700</v>
      </c>
      <c r="O11" s="136">
        <v>15700</v>
      </c>
      <c r="P11" s="137">
        <f t="shared" si="0"/>
        <v>188400</v>
      </c>
    </row>
    <row r="12" spans="1:16" ht="15">
      <c r="A12" s="132"/>
      <c r="B12" s="14" t="s">
        <v>192</v>
      </c>
      <c r="C12" s="30">
        <v>730618</v>
      </c>
      <c r="D12" s="136">
        <v>60884</v>
      </c>
      <c r="E12" s="136">
        <v>60884</v>
      </c>
      <c r="F12" s="136">
        <v>60884</v>
      </c>
      <c r="G12" s="136">
        <v>60884</v>
      </c>
      <c r="H12" s="136">
        <v>60884</v>
      </c>
      <c r="I12" s="136">
        <v>60884</v>
      </c>
      <c r="J12" s="136">
        <v>60884</v>
      </c>
      <c r="K12" s="136">
        <v>60884</v>
      </c>
      <c r="L12" s="136">
        <v>60884</v>
      </c>
      <c r="M12" s="136">
        <v>60884</v>
      </c>
      <c r="N12" s="136">
        <v>60884</v>
      </c>
      <c r="O12" s="136">
        <v>60884</v>
      </c>
      <c r="P12" s="137">
        <f t="shared" si="0"/>
        <v>730608</v>
      </c>
    </row>
    <row r="13" spans="1:16" ht="15">
      <c r="A13" s="132"/>
      <c r="B13" s="14" t="s">
        <v>193</v>
      </c>
      <c r="C13" s="30">
        <v>772515</v>
      </c>
      <c r="D13" s="136">
        <v>64375</v>
      </c>
      <c r="E13" s="136">
        <v>64375</v>
      </c>
      <c r="F13" s="136">
        <v>64375</v>
      </c>
      <c r="G13" s="136">
        <v>64375</v>
      </c>
      <c r="H13" s="136">
        <v>64375</v>
      </c>
      <c r="I13" s="136">
        <v>64375</v>
      </c>
      <c r="J13" s="136">
        <v>64375</v>
      </c>
      <c r="K13" s="136">
        <v>64375</v>
      </c>
      <c r="L13" s="136">
        <v>64375</v>
      </c>
      <c r="M13" s="136">
        <v>64375</v>
      </c>
      <c r="N13" s="136">
        <v>64375</v>
      </c>
      <c r="O13" s="136">
        <v>64375</v>
      </c>
      <c r="P13" s="137">
        <f t="shared" si="0"/>
        <v>772500</v>
      </c>
    </row>
    <row r="14" spans="1:16" ht="15">
      <c r="A14" s="132"/>
      <c r="B14" s="14" t="s">
        <v>194</v>
      </c>
      <c r="C14" s="30">
        <v>1600814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7">
        <v>0</v>
      </c>
      <c r="N14" s="137"/>
      <c r="O14" s="137"/>
      <c r="P14" s="137">
        <f t="shared" si="0"/>
        <v>0</v>
      </c>
    </row>
    <row r="15" spans="1:16" ht="15">
      <c r="A15" s="132"/>
      <c r="B15" s="14" t="s">
        <v>195</v>
      </c>
      <c r="C15" s="30">
        <v>36622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37"/>
      <c r="O15" s="137">
        <v>0</v>
      </c>
      <c r="P15" s="137">
        <v>0</v>
      </c>
    </row>
    <row r="16" spans="1:16" ht="15">
      <c r="A16" s="132"/>
      <c r="B16" s="14" t="s">
        <v>196</v>
      </c>
      <c r="C16" s="30">
        <v>703192</v>
      </c>
      <c r="D16" s="136">
        <v>0</v>
      </c>
      <c r="E16" s="136">
        <v>59240</v>
      </c>
      <c r="F16" s="136">
        <v>0</v>
      </c>
      <c r="G16" s="136">
        <v>0</v>
      </c>
      <c r="H16" s="136">
        <v>177720</v>
      </c>
      <c r="I16" s="136">
        <v>0</v>
      </c>
      <c r="J16" s="136">
        <v>0</v>
      </c>
      <c r="K16" s="136">
        <v>177772</v>
      </c>
      <c r="L16" s="136">
        <v>0</v>
      </c>
      <c r="M16" s="137">
        <v>0</v>
      </c>
      <c r="N16" s="137">
        <v>177720</v>
      </c>
      <c r="O16" s="137">
        <v>0</v>
      </c>
      <c r="P16" s="137">
        <f>SUM(D16:O16)</f>
        <v>592452</v>
      </c>
    </row>
    <row r="17" spans="1:16" ht="15">
      <c r="A17" s="132"/>
      <c r="B17" s="14" t="s">
        <v>197</v>
      </c>
      <c r="C17" s="30">
        <v>2140329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137"/>
      <c r="O17" s="137"/>
      <c r="P17" s="137"/>
    </row>
    <row r="18" spans="1:16" ht="15">
      <c r="A18" s="132"/>
      <c r="B18" s="14" t="s">
        <v>198</v>
      </c>
      <c r="C18" s="30"/>
      <c r="D18" s="136">
        <v>0</v>
      </c>
      <c r="E18" s="136">
        <v>35544</v>
      </c>
      <c r="F18" s="136">
        <v>0</v>
      </c>
      <c r="G18" s="136">
        <v>0</v>
      </c>
      <c r="H18" s="136">
        <v>106632</v>
      </c>
      <c r="I18" s="136">
        <v>0</v>
      </c>
      <c r="J18" s="136">
        <v>0</v>
      </c>
      <c r="K18" s="136">
        <v>106632</v>
      </c>
      <c r="L18" s="136">
        <v>0</v>
      </c>
      <c r="M18" s="137">
        <v>0</v>
      </c>
      <c r="N18" s="137">
        <v>106632</v>
      </c>
      <c r="O18" s="137">
        <v>0</v>
      </c>
      <c r="P18" s="137">
        <f>SUM(D18:O18)</f>
        <v>355440</v>
      </c>
    </row>
    <row r="19" spans="1:16" ht="15">
      <c r="A19" s="132"/>
      <c r="B19" s="14" t="s">
        <v>199</v>
      </c>
      <c r="C19" s="30"/>
      <c r="D19" s="136"/>
      <c r="E19" s="136"/>
      <c r="F19" s="136"/>
      <c r="G19" s="136">
        <f>SUM(1400000/12)</f>
        <v>116666.66666666667</v>
      </c>
      <c r="H19" s="136"/>
      <c r="I19" s="136"/>
      <c r="J19" s="136"/>
      <c r="K19" s="136"/>
      <c r="L19" s="136"/>
      <c r="M19" s="137"/>
      <c r="N19" s="137"/>
      <c r="O19" s="30">
        <v>1400000</v>
      </c>
      <c r="P19" s="137">
        <f>SUM(D19:O19)</f>
        <v>1516666.6666666667</v>
      </c>
    </row>
    <row r="20" spans="1:16" ht="15">
      <c r="A20" s="132"/>
      <c r="B20" s="14" t="s">
        <v>200</v>
      </c>
      <c r="C20" s="30"/>
      <c r="D20" s="136"/>
      <c r="E20" s="136">
        <v>23696</v>
      </c>
      <c r="F20" s="136">
        <v>23696</v>
      </c>
      <c r="G20" s="136">
        <v>23696</v>
      </c>
      <c r="H20" s="136">
        <v>23696</v>
      </c>
      <c r="I20" s="136">
        <v>23696</v>
      </c>
      <c r="J20" s="136">
        <v>23696</v>
      </c>
      <c r="K20" s="136">
        <v>23696</v>
      </c>
      <c r="L20" s="136">
        <v>23696</v>
      </c>
      <c r="M20" s="136">
        <v>23696</v>
      </c>
      <c r="N20" s="136">
        <v>23696</v>
      </c>
      <c r="O20" s="136">
        <v>23696</v>
      </c>
      <c r="P20" s="137">
        <f>SUM(D20:O20)</f>
        <v>260656</v>
      </c>
    </row>
    <row r="21" spans="1:16" ht="15">
      <c r="A21" s="132"/>
      <c r="B21" s="14" t="s">
        <v>201</v>
      </c>
      <c r="C21" s="30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7">
        <f>SUM(D21:O21)</f>
        <v>0</v>
      </c>
    </row>
    <row r="22" spans="1:16" ht="15">
      <c r="A22" s="132"/>
      <c r="B22" s="142" t="s">
        <v>202</v>
      </c>
      <c r="C22" s="30">
        <v>1394888</v>
      </c>
      <c r="D22" s="143"/>
      <c r="E22" s="136"/>
      <c r="F22" s="136"/>
      <c r="G22" s="136"/>
      <c r="H22" s="136"/>
      <c r="I22" s="136"/>
      <c r="J22" s="136"/>
      <c r="K22" s="136"/>
      <c r="L22" s="136"/>
      <c r="M22" s="137"/>
      <c r="N22" s="137"/>
      <c r="O22" s="137"/>
      <c r="P22" s="144">
        <v>0</v>
      </c>
    </row>
    <row r="23" spans="1:16" ht="15">
      <c r="A23" s="132"/>
      <c r="B23" s="14" t="s">
        <v>203</v>
      </c>
      <c r="C23" s="30">
        <v>225738</v>
      </c>
      <c r="D23" s="143">
        <v>225738</v>
      </c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7">
        <f aca="true" t="shared" si="1" ref="P23:P30">SUM(D23:O23)</f>
        <v>225738</v>
      </c>
    </row>
    <row r="24" spans="1:16" ht="15">
      <c r="A24" s="132"/>
      <c r="B24" s="14" t="s">
        <v>204</v>
      </c>
      <c r="C24" s="30">
        <v>2261675</v>
      </c>
      <c r="D24" s="136">
        <v>0</v>
      </c>
      <c r="E24" s="136">
        <v>0</v>
      </c>
      <c r="F24" s="136"/>
      <c r="G24" s="136">
        <f>1884730+188473</f>
        <v>2073203</v>
      </c>
      <c r="H24" s="136"/>
      <c r="I24" s="136"/>
      <c r="J24" s="136"/>
      <c r="K24" s="136"/>
      <c r="L24" s="136"/>
      <c r="M24" s="136"/>
      <c r="N24" s="136"/>
      <c r="O24" s="136"/>
      <c r="P24" s="137">
        <f t="shared" si="1"/>
        <v>2073203</v>
      </c>
    </row>
    <row r="25" spans="1:16" ht="15">
      <c r="A25" s="132"/>
      <c r="B25" s="14" t="s">
        <v>205</v>
      </c>
      <c r="C25" s="30">
        <v>138988</v>
      </c>
      <c r="D25" s="136">
        <f>11582*0.666</f>
        <v>7713.612</v>
      </c>
      <c r="E25" s="136">
        <f aca="true" t="shared" si="2" ref="E25:O25">11582*0.666</f>
        <v>7713.612</v>
      </c>
      <c r="F25" s="136">
        <f t="shared" si="2"/>
        <v>7713.612</v>
      </c>
      <c r="G25" s="136">
        <f t="shared" si="2"/>
        <v>7713.612</v>
      </c>
      <c r="H25" s="136">
        <f t="shared" si="2"/>
        <v>7713.612</v>
      </c>
      <c r="I25" s="136">
        <f t="shared" si="2"/>
        <v>7713.612</v>
      </c>
      <c r="J25" s="136">
        <f t="shared" si="2"/>
        <v>7713.612</v>
      </c>
      <c r="K25" s="136">
        <f t="shared" si="2"/>
        <v>7713.612</v>
      </c>
      <c r="L25" s="136">
        <f t="shared" si="2"/>
        <v>7713.612</v>
      </c>
      <c r="M25" s="136">
        <f t="shared" si="2"/>
        <v>7713.612</v>
      </c>
      <c r="N25" s="136">
        <f t="shared" si="2"/>
        <v>7713.612</v>
      </c>
      <c r="O25" s="136">
        <f t="shared" si="2"/>
        <v>7713.612</v>
      </c>
      <c r="P25" s="137">
        <f t="shared" si="1"/>
        <v>92563.34399999998</v>
      </c>
    </row>
    <row r="26" spans="1:16" ht="15">
      <c r="A26" s="132"/>
      <c r="B26" s="14" t="s">
        <v>206</v>
      </c>
      <c r="C26" s="30">
        <v>20094</v>
      </c>
      <c r="D26" s="136">
        <v>1675</v>
      </c>
      <c r="E26" s="136">
        <v>1675</v>
      </c>
      <c r="F26" s="136">
        <v>1675</v>
      </c>
      <c r="G26" s="136">
        <v>1675</v>
      </c>
      <c r="H26" s="136">
        <v>1675</v>
      </c>
      <c r="I26" s="136">
        <v>1675</v>
      </c>
      <c r="J26" s="136">
        <v>1675</v>
      </c>
      <c r="K26" s="136">
        <v>1675</v>
      </c>
      <c r="L26" s="136">
        <v>1675</v>
      </c>
      <c r="M26" s="136">
        <v>1675</v>
      </c>
      <c r="N26" s="136">
        <v>1675</v>
      </c>
      <c r="O26" s="136">
        <v>1675</v>
      </c>
      <c r="P26" s="137">
        <f t="shared" si="1"/>
        <v>20100</v>
      </c>
    </row>
    <row r="27" spans="1:16" ht="23.25">
      <c r="A27" s="132"/>
      <c r="B27" s="145" t="s">
        <v>207</v>
      </c>
      <c r="C27" s="30">
        <v>13924</v>
      </c>
      <c r="D27" s="136"/>
      <c r="E27" s="136"/>
      <c r="F27" s="136"/>
      <c r="G27" s="136"/>
      <c r="H27" s="136"/>
      <c r="I27" s="136"/>
      <c r="J27" s="136"/>
      <c r="K27" s="136"/>
      <c r="L27" s="136">
        <v>500</v>
      </c>
      <c r="M27" s="136">
        <v>500</v>
      </c>
      <c r="N27" s="136">
        <v>500</v>
      </c>
      <c r="O27" s="136">
        <v>500</v>
      </c>
      <c r="P27" s="137">
        <f t="shared" si="1"/>
        <v>2000</v>
      </c>
    </row>
    <row r="28" spans="1:16" ht="15">
      <c r="A28" s="132"/>
      <c r="B28" s="14" t="s">
        <v>208</v>
      </c>
      <c r="C28" s="30">
        <v>22000</v>
      </c>
      <c r="D28" s="136">
        <v>660</v>
      </c>
      <c r="E28" s="136">
        <v>660</v>
      </c>
      <c r="F28" s="136">
        <v>660</v>
      </c>
      <c r="G28" s="136">
        <v>660</v>
      </c>
      <c r="H28" s="136">
        <v>660</v>
      </c>
      <c r="I28" s="136">
        <v>660</v>
      </c>
      <c r="J28" s="136">
        <v>660</v>
      </c>
      <c r="K28" s="136">
        <v>24686</v>
      </c>
      <c r="L28" s="136">
        <v>24686</v>
      </c>
      <c r="M28" s="136">
        <v>24686</v>
      </c>
      <c r="N28" s="137">
        <v>660</v>
      </c>
      <c r="O28" s="137">
        <v>660</v>
      </c>
      <c r="P28" s="137">
        <f t="shared" si="1"/>
        <v>79998</v>
      </c>
    </row>
    <row r="29" spans="1:16" ht="15">
      <c r="A29" s="132"/>
      <c r="B29" s="14" t="s">
        <v>209</v>
      </c>
      <c r="C29" s="136">
        <v>9958</v>
      </c>
      <c r="D29" s="136"/>
      <c r="E29" s="136"/>
      <c r="F29" s="136"/>
      <c r="G29" s="136">
        <f aca="true" t="shared" si="3" ref="G29:O29">SUM($C$29/12)</f>
        <v>829.8333333333334</v>
      </c>
      <c r="H29" s="136">
        <f t="shared" si="3"/>
        <v>829.8333333333334</v>
      </c>
      <c r="I29" s="136">
        <f t="shared" si="3"/>
        <v>829.8333333333334</v>
      </c>
      <c r="J29" s="136">
        <f t="shared" si="3"/>
        <v>829.8333333333334</v>
      </c>
      <c r="K29" s="136">
        <f t="shared" si="3"/>
        <v>829.8333333333334</v>
      </c>
      <c r="L29" s="136">
        <f t="shared" si="3"/>
        <v>829.8333333333334</v>
      </c>
      <c r="M29" s="136">
        <f t="shared" si="3"/>
        <v>829.8333333333334</v>
      </c>
      <c r="N29" s="136">
        <f t="shared" si="3"/>
        <v>829.8333333333334</v>
      </c>
      <c r="O29" s="136">
        <f t="shared" si="3"/>
        <v>829.8333333333334</v>
      </c>
      <c r="P29" s="137">
        <f t="shared" si="1"/>
        <v>7468.499999999999</v>
      </c>
    </row>
    <row r="30" spans="1:16" ht="15">
      <c r="A30" s="132"/>
      <c r="B30" s="14" t="s">
        <v>210</v>
      </c>
      <c r="C30" s="30">
        <v>18550</v>
      </c>
      <c r="D30" s="136"/>
      <c r="E30" s="136"/>
      <c r="F30" s="136"/>
      <c r="G30" s="136">
        <v>1545</v>
      </c>
      <c r="H30" s="136">
        <v>1545</v>
      </c>
      <c r="I30" s="136">
        <v>1545</v>
      </c>
      <c r="J30" s="136">
        <v>1545</v>
      </c>
      <c r="K30" s="136">
        <v>1545</v>
      </c>
      <c r="L30" s="136">
        <v>1545</v>
      </c>
      <c r="M30" s="136">
        <v>1545</v>
      </c>
      <c r="N30" s="136">
        <v>1545</v>
      </c>
      <c r="O30" s="136">
        <v>1545</v>
      </c>
      <c r="P30" s="137">
        <f t="shared" si="1"/>
        <v>13905</v>
      </c>
    </row>
    <row r="31" spans="1:16" ht="15">
      <c r="A31" s="132"/>
      <c r="B31" s="14" t="s">
        <v>211</v>
      </c>
      <c r="C31" s="30">
        <v>161829</v>
      </c>
      <c r="D31" s="136"/>
      <c r="E31" s="136"/>
      <c r="F31" s="136"/>
      <c r="G31" s="136"/>
      <c r="H31" s="136"/>
      <c r="I31" s="136"/>
      <c r="J31" s="136"/>
      <c r="K31" s="136">
        <f>+C31*0.4</f>
        <v>64731.600000000006</v>
      </c>
      <c r="L31" s="136">
        <f>+C31*0.05</f>
        <v>8091.450000000001</v>
      </c>
      <c r="M31" s="137">
        <f>+C31*0.05</f>
        <v>8091.450000000001</v>
      </c>
      <c r="N31" s="137">
        <f>+C31*0.4</f>
        <v>64731.600000000006</v>
      </c>
      <c r="O31" s="137">
        <f>+C31*0.1</f>
        <v>16182.900000000001</v>
      </c>
      <c r="P31" s="137">
        <f>SUM(K31:O31)</f>
        <v>161829</v>
      </c>
    </row>
    <row r="32" spans="1:16" ht="23.25">
      <c r="A32" s="132"/>
      <c r="B32" s="146" t="s">
        <v>212</v>
      </c>
      <c r="C32" s="30">
        <v>188371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47">
        <v>50000</v>
      </c>
      <c r="P32" s="148">
        <f aca="true" t="shared" si="4" ref="P32:P39">SUM(D32:O32)</f>
        <v>50000</v>
      </c>
    </row>
    <row r="33" spans="1:16" ht="15">
      <c r="A33" s="132"/>
      <c r="B33" s="14" t="s">
        <v>213</v>
      </c>
      <c r="C33" s="30">
        <v>954061</v>
      </c>
      <c r="D33" s="136"/>
      <c r="E33" s="136"/>
      <c r="F33" s="136"/>
      <c r="G33" s="136">
        <v>95406</v>
      </c>
      <c r="H33" s="136">
        <v>95406</v>
      </c>
      <c r="I33" s="136">
        <v>95406</v>
      </c>
      <c r="J33" s="136">
        <v>95406</v>
      </c>
      <c r="K33" s="136">
        <v>95406</v>
      </c>
      <c r="L33" s="136">
        <v>95406</v>
      </c>
      <c r="M33" s="136">
        <v>95406</v>
      </c>
      <c r="N33" s="136">
        <v>95406</v>
      </c>
      <c r="O33" s="136">
        <v>95406</v>
      </c>
      <c r="P33" s="137">
        <f t="shared" si="4"/>
        <v>858654</v>
      </c>
    </row>
    <row r="34" spans="1:16" ht="15">
      <c r="A34" s="132"/>
      <c r="B34" s="14" t="s">
        <v>214</v>
      </c>
      <c r="C34" s="30"/>
      <c r="D34" s="136"/>
      <c r="E34" s="136"/>
      <c r="F34" s="136">
        <v>20000</v>
      </c>
      <c r="G34" s="136">
        <v>20000</v>
      </c>
      <c r="H34" s="136">
        <v>30000</v>
      </c>
      <c r="I34" s="136">
        <v>40000</v>
      </c>
      <c r="J34" s="136">
        <v>65000</v>
      </c>
      <c r="K34" s="136">
        <v>65000</v>
      </c>
      <c r="L34" s="136">
        <v>65000</v>
      </c>
      <c r="M34" s="136">
        <v>65000</v>
      </c>
      <c r="N34" s="136">
        <v>65000</v>
      </c>
      <c r="O34" s="136">
        <v>65000</v>
      </c>
      <c r="P34" s="137">
        <f t="shared" si="4"/>
        <v>500000</v>
      </c>
    </row>
    <row r="35" spans="1:16" ht="15">
      <c r="A35" s="132"/>
      <c r="B35" s="14" t="s">
        <v>215</v>
      </c>
      <c r="C35" s="30">
        <v>55548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5000</v>
      </c>
      <c r="P35" s="137">
        <f t="shared" si="4"/>
        <v>5000</v>
      </c>
    </row>
    <row r="36" spans="1:16" ht="15">
      <c r="A36" s="132"/>
      <c r="B36" s="14" t="s">
        <v>216</v>
      </c>
      <c r="C36" s="30">
        <v>5013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7">
        <v>0</v>
      </c>
      <c r="N36" s="137">
        <v>0</v>
      </c>
      <c r="O36" s="137">
        <v>0</v>
      </c>
      <c r="P36" s="137">
        <f t="shared" si="4"/>
        <v>0</v>
      </c>
    </row>
    <row r="37" spans="1:16" ht="23.25">
      <c r="A37" s="132"/>
      <c r="B37" s="146" t="s">
        <v>217</v>
      </c>
      <c r="C37" s="30">
        <v>68456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/>
      <c r="M37" s="136">
        <v>0</v>
      </c>
      <c r="N37" s="136">
        <v>0</v>
      </c>
      <c r="O37" s="149">
        <v>0</v>
      </c>
      <c r="P37" s="147">
        <f t="shared" si="4"/>
        <v>0</v>
      </c>
    </row>
    <row r="38" spans="1:16" ht="15">
      <c r="A38" s="132"/>
      <c r="B38" s="14" t="s">
        <v>218</v>
      </c>
      <c r="C38" s="30">
        <v>1295106</v>
      </c>
      <c r="D38" s="136"/>
      <c r="E38" s="136"/>
      <c r="F38" s="136">
        <v>5000</v>
      </c>
      <c r="G38" s="136">
        <v>5000</v>
      </c>
      <c r="H38" s="136">
        <v>5000</v>
      </c>
      <c r="I38" s="136">
        <v>5000</v>
      </c>
      <c r="J38" s="136">
        <v>5000</v>
      </c>
      <c r="K38" s="136">
        <v>5000</v>
      </c>
      <c r="L38" s="136">
        <v>5000</v>
      </c>
      <c r="M38" s="136">
        <v>5000</v>
      </c>
      <c r="N38" s="136">
        <v>5000</v>
      </c>
      <c r="O38" s="136">
        <v>5000</v>
      </c>
      <c r="P38" s="137">
        <f t="shared" si="4"/>
        <v>50000</v>
      </c>
    </row>
    <row r="39" spans="1:16" ht="15">
      <c r="A39" s="132"/>
      <c r="B39" s="150" t="s">
        <v>219</v>
      </c>
      <c r="C39" s="88">
        <v>1171464</v>
      </c>
      <c r="D39" s="151"/>
      <c r="E39" s="151"/>
      <c r="F39" s="151"/>
      <c r="G39" s="151"/>
      <c r="H39" s="151"/>
      <c r="I39" s="151">
        <v>50000</v>
      </c>
      <c r="J39" s="151">
        <v>50000</v>
      </c>
      <c r="K39" s="152">
        <v>50000</v>
      </c>
      <c r="L39" s="151">
        <v>50000</v>
      </c>
      <c r="M39" s="153">
        <v>50000</v>
      </c>
      <c r="N39" s="151">
        <v>50000</v>
      </c>
      <c r="O39" s="154">
        <v>50000</v>
      </c>
      <c r="P39" s="137">
        <f t="shared" si="4"/>
        <v>350000</v>
      </c>
    </row>
    <row r="40" spans="1:16" ht="15">
      <c r="A40" s="132"/>
      <c r="B40" s="150"/>
      <c r="C40" s="72"/>
      <c r="D40" s="155"/>
      <c r="E40" s="155"/>
      <c r="F40" s="155"/>
      <c r="G40" s="155"/>
      <c r="H40" s="155"/>
      <c r="I40" s="155"/>
      <c r="J40" s="155"/>
      <c r="K40" s="155"/>
      <c r="L40" s="155"/>
      <c r="M40" s="156"/>
      <c r="N40" s="156"/>
      <c r="O40" s="156"/>
      <c r="P40" s="157"/>
    </row>
    <row r="41" spans="1:16" ht="15">
      <c r="A41" s="132"/>
      <c r="B41" s="14" t="s">
        <v>220</v>
      </c>
      <c r="C41" s="30">
        <f>SUM(C3:C39)</f>
        <v>18397938</v>
      </c>
      <c r="D41" s="137">
        <f>SUM(D2:D39)</f>
        <v>411480.612</v>
      </c>
      <c r="E41" s="137">
        <f aca="true" t="shared" si="5" ref="E41:J41">SUM(E2:E39)</f>
        <v>304222.612</v>
      </c>
      <c r="F41" s="137">
        <f t="shared" si="5"/>
        <v>234438.612</v>
      </c>
      <c r="G41" s="137">
        <f t="shared" si="5"/>
        <v>2522089.112</v>
      </c>
      <c r="H41" s="137">
        <f t="shared" si="5"/>
        <v>643731.4453333333</v>
      </c>
      <c r="I41" s="137">
        <f t="shared" si="5"/>
        <v>419379.44533333334</v>
      </c>
      <c r="J41" s="137">
        <f t="shared" si="5"/>
        <v>444379.44533333334</v>
      </c>
      <c r="K41" s="137">
        <f>SUM(K2:K39)</f>
        <v>2661146.645333334</v>
      </c>
      <c r="L41" s="137">
        <f>SUM(L2:L39)</f>
        <v>707447.5953333334</v>
      </c>
      <c r="M41" s="137">
        <f>SUM(M2:M39)</f>
        <v>707447.5953333334</v>
      </c>
      <c r="N41" s="137">
        <f>SUM(N2:N39)</f>
        <v>2678568.645333334</v>
      </c>
      <c r="O41" s="137">
        <f>SUM(O2:O39)</f>
        <v>2417963.3453333336</v>
      </c>
      <c r="P41" s="137">
        <f>SUM(P3:P39)</f>
        <v>14152295.110666666</v>
      </c>
    </row>
    <row r="42" spans="1:16" ht="15">
      <c r="A42" s="132"/>
      <c r="B42" s="14"/>
      <c r="C42" s="30"/>
      <c r="D42" s="136"/>
      <c r="E42" s="136"/>
      <c r="F42" s="136"/>
      <c r="G42" s="136"/>
      <c r="H42" s="136"/>
      <c r="I42" s="136"/>
      <c r="J42" s="136"/>
      <c r="K42" s="136"/>
      <c r="L42" s="136"/>
      <c r="M42" s="137"/>
      <c r="N42" s="137"/>
      <c r="O42" s="137"/>
      <c r="P42" s="137"/>
    </row>
    <row r="43" spans="1:16" ht="15">
      <c r="A43" s="132"/>
      <c r="B43" s="14" t="s">
        <v>221</v>
      </c>
      <c r="C43" s="30"/>
      <c r="D43" s="136">
        <f aca="true" t="shared" si="6" ref="D43:P43">SUM(D40:D41)</f>
        <v>411480.612</v>
      </c>
      <c r="E43" s="136">
        <f t="shared" si="6"/>
        <v>304222.612</v>
      </c>
      <c r="F43" s="136">
        <f t="shared" si="6"/>
        <v>234438.612</v>
      </c>
      <c r="G43" s="136">
        <f t="shared" si="6"/>
        <v>2522089.112</v>
      </c>
      <c r="H43" s="136">
        <f t="shared" si="6"/>
        <v>643731.4453333333</v>
      </c>
      <c r="I43" s="136">
        <f t="shared" si="6"/>
        <v>419379.44533333334</v>
      </c>
      <c r="J43" s="136">
        <f t="shared" si="6"/>
        <v>444379.44533333334</v>
      </c>
      <c r="K43" s="136">
        <f t="shared" si="6"/>
        <v>2661146.645333334</v>
      </c>
      <c r="L43" s="136">
        <f t="shared" si="6"/>
        <v>707447.5953333334</v>
      </c>
      <c r="M43" s="136">
        <f t="shared" si="6"/>
        <v>707447.5953333334</v>
      </c>
      <c r="N43" s="136">
        <f t="shared" si="6"/>
        <v>2678568.645333334</v>
      </c>
      <c r="O43" s="136">
        <f t="shared" si="6"/>
        <v>2417963.3453333336</v>
      </c>
      <c r="P43" s="136">
        <f t="shared" si="6"/>
        <v>14152295.110666666</v>
      </c>
    </row>
    <row r="44" spans="1:16" ht="15">
      <c r="A44" s="132"/>
      <c r="B44" s="14"/>
      <c r="C44" s="30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</row>
    <row r="45" spans="1:16" ht="15">
      <c r="A45" s="132"/>
      <c r="B45" s="158" t="s">
        <v>222</v>
      </c>
      <c r="C45" s="88">
        <v>1171464</v>
      </c>
      <c r="D45" s="151"/>
      <c r="E45" s="151"/>
      <c r="F45" s="151"/>
      <c r="G45" s="151"/>
      <c r="H45" s="151"/>
      <c r="I45" s="151"/>
      <c r="J45" s="151"/>
      <c r="K45" s="159"/>
      <c r="L45" s="159"/>
      <c r="M45" s="160"/>
      <c r="N45" s="159"/>
      <c r="O45" s="160"/>
      <c r="P45" s="160"/>
    </row>
    <row r="46" spans="1:16" ht="15">
      <c r="A46" s="132"/>
      <c r="B46" s="150"/>
      <c r="C46" s="72"/>
      <c r="D46" s="155"/>
      <c r="E46" s="155"/>
      <c r="F46" s="155"/>
      <c r="G46" s="155"/>
      <c r="H46" s="155"/>
      <c r="I46" s="155"/>
      <c r="J46" s="155"/>
      <c r="K46" s="155"/>
      <c r="L46" s="155"/>
      <c r="M46" s="156"/>
      <c r="N46" s="156"/>
      <c r="O46" s="156"/>
      <c r="P46" s="161"/>
    </row>
    <row r="47" spans="1:16" ht="15">
      <c r="A47" s="132"/>
      <c r="B47" s="158" t="s">
        <v>223</v>
      </c>
      <c r="C47" s="72"/>
      <c r="D47" s="162">
        <f>SUM(D43-D45)</f>
        <v>411480.612</v>
      </c>
      <c r="E47" s="162">
        <f aca="true" t="shared" si="7" ref="E47:O47">SUM(E43-E45)</f>
        <v>304222.612</v>
      </c>
      <c r="F47" s="162">
        <f t="shared" si="7"/>
        <v>234438.612</v>
      </c>
      <c r="G47" s="162">
        <f t="shared" si="7"/>
        <v>2522089.112</v>
      </c>
      <c r="H47" s="162">
        <f t="shared" si="7"/>
        <v>643731.4453333333</v>
      </c>
      <c r="I47" s="162">
        <f t="shared" si="7"/>
        <v>419379.44533333334</v>
      </c>
      <c r="J47" s="162">
        <f t="shared" si="7"/>
        <v>444379.44533333334</v>
      </c>
      <c r="K47" s="162">
        <f t="shared" si="7"/>
        <v>2661146.645333334</v>
      </c>
      <c r="L47" s="162">
        <f t="shared" si="7"/>
        <v>707447.5953333334</v>
      </c>
      <c r="M47" s="162">
        <f t="shared" si="7"/>
        <v>707447.5953333334</v>
      </c>
      <c r="N47" s="162">
        <f t="shared" si="7"/>
        <v>2678568.645333334</v>
      </c>
      <c r="O47" s="162">
        <f t="shared" si="7"/>
        <v>2417963.3453333336</v>
      </c>
      <c r="P47" s="163">
        <f>SUM(P43)</f>
        <v>14152295.110666666</v>
      </c>
    </row>
    <row r="48" spans="1:16" ht="1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 s="85"/>
      <c r="B50" s="165" t="s">
        <v>224</v>
      </c>
      <c r="C50" s="166"/>
      <c r="D50" s="167">
        <f>SUM(D47)</f>
        <v>411480.612</v>
      </c>
      <c r="E50" s="167">
        <f aca="true" t="shared" si="8" ref="E50:O50">SUM(E47)</f>
        <v>304222.612</v>
      </c>
      <c r="F50" s="167">
        <f t="shared" si="8"/>
        <v>234438.612</v>
      </c>
      <c r="G50" s="167">
        <f t="shared" si="8"/>
        <v>2522089.112</v>
      </c>
      <c r="H50" s="167">
        <f t="shared" si="8"/>
        <v>643731.4453333333</v>
      </c>
      <c r="I50" s="167">
        <f t="shared" si="8"/>
        <v>419379.44533333334</v>
      </c>
      <c r="J50" s="167">
        <f t="shared" si="8"/>
        <v>444379.44533333334</v>
      </c>
      <c r="K50" s="167">
        <f t="shared" si="8"/>
        <v>2661146.645333334</v>
      </c>
      <c r="L50" s="167">
        <f t="shared" si="8"/>
        <v>707447.5953333334</v>
      </c>
      <c r="M50" s="167">
        <f t="shared" si="8"/>
        <v>707447.5953333334</v>
      </c>
      <c r="N50" s="167">
        <f t="shared" si="8"/>
        <v>2678568.645333334</v>
      </c>
      <c r="O50" s="167">
        <f t="shared" si="8"/>
        <v>2417963.3453333336</v>
      </c>
      <c r="P50" s="167">
        <f>SUM(P47)</f>
        <v>14152295.110666666</v>
      </c>
    </row>
    <row r="51" spans="1:16" ht="12.75">
      <c r="A51" s="85"/>
      <c r="B51" s="165" t="s">
        <v>225</v>
      </c>
      <c r="C51" s="166"/>
      <c r="D51" s="167">
        <f>SUM(D50*0.05)</f>
        <v>20574.030600000002</v>
      </c>
      <c r="E51" s="167">
        <f>SUM(E50*0.05)</f>
        <v>15211.130600000002</v>
      </c>
      <c r="F51" s="167">
        <f>SUM(F50*0.05)</f>
        <v>11721.9306</v>
      </c>
      <c r="G51" s="167">
        <f aca="true" t="shared" si="9" ref="G51:P51">SUM(G50*0.05)</f>
        <v>126104.45560000002</v>
      </c>
      <c r="H51" s="167">
        <f t="shared" si="9"/>
        <v>32186.57226666667</v>
      </c>
      <c r="I51" s="167">
        <f t="shared" si="9"/>
        <v>20968.972266666668</v>
      </c>
      <c r="J51" s="167">
        <f t="shared" si="9"/>
        <v>22218.972266666668</v>
      </c>
      <c r="K51" s="167">
        <f t="shared" si="9"/>
        <v>133057.3322666667</v>
      </c>
      <c r="L51" s="167">
        <f t="shared" si="9"/>
        <v>35372.37976666667</v>
      </c>
      <c r="M51" s="167">
        <f t="shared" si="9"/>
        <v>35372.37976666667</v>
      </c>
      <c r="N51" s="167">
        <f t="shared" si="9"/>
        <v>133928.4322666667</v>
      </c>
      <c r="O51" s="167">
        <f t="shared" si="9"/>
        <v>120898.16726666669</v>
      </c>
      <c r="P51" s="167">
        <f t="shared" si="9"/>
        <v>707614.7555333334</v>
      </c>
    </row>
    <row r="52" spans="1:16" ht="12.75">
      <c r="A52" s="85"/>
      <c r="B52" s="165" t="s">
        <v>226</v>
      </c>
      <c r="C52" s="166"/>
      <c r="D52" s="167">
        <f>SUM(D50:D51)</f>
        <v>432054.6426</v>
      </c>
      <c r="E52" s="167">
        <f>SUM(E50:E51)</f>
        <v>319433.7426</v>
      </c>
      <c r="F52" s="167">
        <f>SUM(F50:F51)</f>
        <v>246160.5426</v>
      </c>
      <c r="G52" s="167">
        <f aca="true" t="shared" si="10" ref="G52:P52">SUM(G50:G51)</f>
        <v>2648193.5676</v>
      </c>
      <c r="H52" s="167">
        <f t="shared" si="10"/>
        <v>675918.0176</v>
      </c>
      <c r="I52" s="167">
        <f t="shared" si="10"/>
        <v>440348.4176</v>
      </c>
      <c r="J52" s="167">
        <f t="shared" si="10"/>
        <v>466598.4176</v>
      </c>
      <c r="K52" s="167">
        <f t="shared" si="10"/>
        <v>2794203.977600001</v>
      </c>
      <c r="L52" s="167">
        <f t="shared" si="10"/>
        <v>742819.9751</v>
      </c>
      <c r="M52" s="167">
        <f t="shared" si="10"/>
        <v>742819.9751</v>
      </c>
      <c r="N52" s="167">
        <f t="shared" si="10"/>
        <v>2812497.0776000004</v>
      </c>
      <c r="O52" s="167">
        <f t="shared" si="10"/>
        <v>2538861.5126000005</v>
      </c>
      <c r="P52" s="167">
        <f t="shared" si="10"/>
        <v>14859909.8662</v>
      </c>
    </row>
    <row r="53" spans="1:16" ht="12.75">
      <c r="A53" s="85"/>
      <c r="B53" s="165"/>
      <c r="C53" s="166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</row>
    <row r="54" spans="1:16" ht="12.75">
      <c r="A54" s="85"/>
      <c r="B54" s="165" t="s">
        <v>227</v>
      </c>
      <c r="C54" s="166"/>
      <c r="D54" s="167"/>
      <c r="E54" s="167"/>
      <c r="F54" s="167"/>
      <c r="G54" s="167"/>
      <c r="H54" s="167"/>
      <c r="I54" s="167"/>
      <c r="J54" s="167"/>
      <c r="K54" s="167">
        <f>368586+50000</f>
        <v>418586</v>
      </c>
      <c r="L54" s="167">
        <f>46073+50000</f>
        <v>96073</v>
      </c>
      <c r="M54" s="167">
        <f>46073+50000</f>
        <v>96073</v>
      </c>
      <c r="N54" s="167">
        <f>368586+50000</f>
        <v>418586</v>
      </c>
      <c r="O54" s="167">
        <f>92146+50000</f>
        <v>142146</v>
      </c>
      <c r="P54" s="167">
        <v>820000</v>
      </c>
    </row>
    <row r="55" spans="1:16" ht="12.75">
      <c r="A55" s="85"/>
      <c r="B55" s="165" t="s">
        <v>225</v>
      </c>
      <c r="C55" s="166"/>
      <c r="D55" s="167"/>
      <c r="E55" s="167"/>
      <c r="F55" s="167"/>
      <c r="G55" s="167"/>
      <c r="H55" s="167"/>
      <c r="I55" s="167"/>
      <c r="J55" s="167"/>
      <c r="K55" s="167">
        <f>SUM(K54*0.05)</f>
        <v>20929.300000000003</v>
      </c>
      <c r="L55" s="167">
        <f>SUM(L54*0.05)</f>
        <v>4803.650000000001</v>
      </c>
      <c r="M55" s="167">
        <f>SUM(M54*0.05)</f>
        <v>4803.650000000001</v>
      </c>
      <c r="N55" s="167">
        <f>SUM(N54*0.05)</f>
        <v>20929.300000000003</v>
      </c>
      <c r="O55" s="167">
        <f>SUM(O54*0.05)</f>
        <v>7107.3</v>
      </c>
      <c r="P55" s="167">
        <f>SUM(P54*0.05)</f>
        <v>41000</v>
      </c>
    </row>
    <row r="56" spans="1:16" ht="12.75">
      <c r="A56" s="85"/>
      <c r="B56" s="165" t="s">
        <v>228</v>
      </c>
      <c r="C56" s="166"/>
      <c r="D56" s="167"/>
      <c r="E56" s="167"/>
      <c r="F56" s="167"/>
      <c r="G56" s="167"/>
      <c r="H56" s="167"/>
      <c r="I56" s="167"/>
      <c r="J56" s="167"/>
      <c r="K56" s="167">
        <f aca="true" t="shared" si="11" ref="K56:P56">SUM(K54:K55)</f>
        <v>439515.3</v>
      </c>
      <c r="L56" s="167">
        <f t="shared" si="11"/>
        <v>100876.65</v>
      </c>
      <c r="M56" s="167">
        <f t="shared" si="11"/>
        <v>100876.65</v>
      </c>
      <c r="N56" s="167">
        <f t="shared" si="11"/>
        <v>439515.3</v>
      </c>
      <c r="O56" s="167">
        <f t="shared" si="11"/>
        <v>149253.3</v>
      </c>
      <c r="P56" s="167">
        <f t="shared" si="11"/>
        <v>861000</v>
      </c>
    </row>
    <row r="57" spans="1:16" ht="12.75">
      <c r="A57" s="85"/>
      <c r="B57" s="165"/>
      <c r="C57" s="166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</row>
    <row r="58" spans="1:16" ht="12.75">
      <c r="A58" s="85"/>
      <c r="B58" s="165" t="s">
        <v>229</v>
      </c>
      <c r="C58" s="166"/>
      <c r="D58" s="167">
        <v>35543</v>
      </c>
      <c r="E58" s="167">
        <v>35543</v>
      </c>
      <c r="F58" s="167">
        <v>35543</v>
      </c>
      <c r="G58" s="167">
        <v>35543</v>
      </c>
      <c r="H58" s="167">
        <v>35543</v>
      </c>
      <c r="I58" s="167">
        <v>35543</v>
      </c>
      <c r="J58" s="167">
        <v>35543</v>
      </c>
      <c r="K58" s="167">
        <v>35543</v>
      </c>
      <c r="L58" s="167">
        <v>35543</v>
      </c>
      <c r="M58" s="167">
        <v>35543</v>
      </c>
      <c r="N58" s="167">
        <v>35543</v>
      </c>
      <c r="O58" s="167">
        <v>35543</v>
      </c>
      <c r="P58" s="167">
        <f>SUM(D58:O58)</f>
        <v>426516</v>
      </c>
    </row>
    <row r="59" spans="1:16" ht="12.75">
      <c r="A59" s="85"/>
      <c r="B59" s="165" t="s">
        <v>225</v>
      </c>
      <c r="C59" s="166"/>
      <c r="D59" s="167">
        <f aca="true" t="shared" si="12" ref="D59:P59">SUM(D58*0.05)</f>
        <v>1777.15</v>
      </c>
      <c r="E59" s="167">
        <f t="shared" si="12"/>
        <v>1777.15</v>
      </c>
      <c r="F59" s="167">
        <f t="shared" si="12"/>
        <v>1777.15</v>
      </c>
      <c r="G59" s="167">
        <f t="shared" si="12"/>
        <v>1777.15</v>
      </c>
      <c r="H59" s="167">
        <f t="shared" si="12"/>
        <v>1777.15</v>
      </c>
      <c r="I59" s="167">
        <f t="shared" si="12"/>
        <v>1777.15</v>
      </c>
      <c r="J59" s="167">
        <f t="shared" si="12"/>
        <v>1777.15</v>
      </c>
      <c r="K59" s="167">
        <f t="shared" si="12"/>
        <v>1777.15</v>
      </c>
      <c r="L59" s="167">
        <f t="shared" si="12"/>
        <v>1777.15</v>
      </c>
      <c r="M59" s="167">
        <f t="shared" si="12"/>
        <v>1777.15</v>
      </c>
      <c r="N59" s="167">
        <f t="shared" si="12"/>
        <v>1777.15</v>
      </c>
      <c r="O59" s="167">
        <f t="shared" si="12"/>
        <v>1777.15</v>
      </c>
      <c r="P59" s="167">
        <f t="shared" si="12"/>
        <v>21325.800000000003</v>
      </c>
    </row>
    <row r="60" spans="1:16" ht="12.75">
      <c r="A60" s="85"/>
      <c r="B60" s="165" t="s">
        <v>230</v>
      </c>
      <c r="C60" s="166"/>
      <c r="D60" s="167">
        <f>SUM(D59+D58)</f>
        <v>37320.15</v>
      </c>
      <c r="E60" s="167">
        <f aca="true" t="shared" si="13" ref="E60:P60">SUM(E59+E58)</f>
        <v>37320.15</v>
      </c>
      <c r="F60" s="167">
        <f t="shared" si="13"/>
        <v>37320.15</v>
      </c>
      <c r="G60" s="167">
        <f t="shared" si="13"/>
        <v>37320.15</v>
      </c>
      <c r="H60" s="167">
        <f t="shared" si="13"/>
        <v>37320.15</v>
      </c>
      <c r="I60" s="167">
        <f t="shared" si="13"/>
        <v>37320.15</v>
      </c>
      <c r="J60" s="167">
        <f t="shared" si="13"/>
        <v>37320.15</v>
      </c>
      <c r="K60" s="167">
        <f t="shared" si="13"/>
        <v>37320.15</v>
      </c>
      <c r="L60" s="167">
        <f t="shared" si="13"/>
        <v>37320.15</v>
      </c>
      <c r="M60" s="167">
        <f t="shared" si="13"/>
        <v>37320.15</v>
      </c>
      <c r="N60" s="167">
        <f t="shared" si="13"/>
        <v>37320.15</v>
      </c>
      <c r="O60" s="167">
        <f t="shared" si="13"/>
        <v>37320.15</v>
      </c>
      <c r="P60" s="167">
        <f t="shared" si="13"/>
        <v>447841.8</v>
      </c>
    </row>
    <row r="61" spans="1:16" ht="12.75">
      <c r="A61" s="85"/>
      <c r="B61" s="165"/>
      <c r="C61" s="166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</row>
    <row r="62" spans="1:16" ht="12.75">
      <c r="A62" s="85"/>
      <c r="B62" s="165" t="s">
        <v>231</v>
      </c>
      <c r="C62" s="166"/>
      <c r="D62" s="167"/>
      <c r="E62" s="167"/>
      <c r="F62" s="167">
        <v>89934</v>
      </c>
      <c r="G62" s="167">
        <v>89934</v>
      </c>
      <c r="H62" s="167">
        <v>89934</v>
      </c>
      <c r="I62" s="167">
        <v>89934</v>
      </c>
      <c r="J62" s="167">
        <v>89934</v>
      </c>
      <c r="K62" s="167">
        <v>89934</v>
      </c>
      <c r="L62" s="167">
        <v>89934</v>
      </c>
      <c r="M62" s="167">
        <v>89934</v>
      </c>
      <c r="N62" s="167">
        <v>89934</v>
      </c>
      <c r="O62" s="167">
        <v>89934</v>
      </c>
      <c r="P62" s="167">
        <f>SUM(D62:O62)</f>
        <v>899340</v>
      </c>
    </row>
    <row r="63" spans="1:16" ht="12.75">
      <c r="A63" s="85"/>
      <c r="B63" s="165" t="s">
        <v>232</v>
      </c>
      <c r="C63" s="166"/>
      <c r="D63" s="167">
        <f>SUM(D62*0.05)</f>
        <v>0</v>
      </c>
      <c r="E63" s="167">
        <f>SUM(E62*0.05)</f>
        <v>0</v>
      </c>
      <c r="F63" s="167">
        <f>SUM(F62*0.05)</f>
        <v>4496.7</v>
      </c>
      <c r="G63" s="167">
        <f aca="true" t="shared" si="14" ref="G63:P63">SUM(G62*0.05)</f>
        <v>4496.7</v>
      </c>
      <c r="H63" s="167">
        <f t="shared" si="14"/>
        <v>4496.7</v>
      </c>
      <c r="I63" s="167">
        <f t="shared" si="14"/>
        <v>4496.7</v>
      </c>
      <c r="J63" s="167">
        <f t="shared" si="14"/>
        <v>4496.7</v>
      </c>
      <c r="K63" s="167">
        <f t="shared" si="14"/>
        <v>4496.7</v>
      </c>
      <c r="L63" s="167">
        <f t="shared" si="14"/>
        <v>4496.7</v>
      </c>
      <c r="M63" s="167">
        <f t="shared" si="14"/>
        <v>4496.7</v>
      </c>
      <c r="N63" s="167">
        <f t="shared" si="14"/>
        <v>4496.7</v>
      </c>
      <c r="O63" s="167">
        <f t="shared" si="14"/>
        <v>4496.7</v>
      </c>
      <c r="P63" s="167">
        <f t="shared" si="14"/>
        <v>44967</v>
      </c>
    </row>
    <row r="64" spans="1:16" ht="12.75">
      <c r="A64" s="85"/>
      <c r="B64" s="165" t="s">
        <v>233</v>
      </c>
      <c r="C64" s="166"/>
      <c r="D64" s="167">
        <f>SUM(D62:D63)</f>
        <v>0</v>
      </c>
      <c r="E64" s="167">
        <f>SUM(E62:E63)</f>
        <v>0</v>
      </c>
      <c r="F64" s="167">
        <f>SUM(F62:F63)</f>
        <v>94430.7</v>
      </c>
      <c r="G64" s="167">
        <f aca="true" t="shared" si="15" ref="G64:P64">SUM(G62:G63)</f>
        <v>94430.7</v>
      </c>
      <c r="H64" s="167">
        <f t="shared" si="15"/>
        <v>94430.7</v>
      </c>
      <c r="I64" s="167">
        <f t="shared" si="15"/>
        <v>94430.7</v>
      </c>
      <c r="J64" s="167">
        <f t="shared" si="15"/>
        <v>94430.7</v>
      </c>
      <c r="K64" s="167">
        <f t="shared" si="15"/>
        <v>94430.7</v>
      </c>
      <c r="L64" s="167">
        <f t="shared" si="15"/>
        <v>94430.7</v>
      </c>
      <c r="M64" s="167">
        <f t="shared" si="15"/>
        <v>94430.7</v>
      </c>
      <c r="N64" s="167">
        <f t="shared" si="15"/>
        <v>94430.7</v>
      </c>
      <c r="O64" s="167">
        <f t="shared" si="15"/>
        <v>94430.7</v>
      </c>
      <c r="P64" s="167">
        <f t="shared" si="15"/>
        <v>944307</v>
      </c>
    </row>
    <row r="65" spans="1:16" ht="12.75">
      <c r="A65" s="85"/>
      <c r="B65" s="168"/>
      <c r="C65" s="166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</row>
    <row r="66" spans="1:16" ht="13.5">
      <c r="A66" s="169"/>
      <c r="B66" s="170" t="s">
        <v>234</v>
      </c>
      <c r="C66" s="171"/>
      <c r="D66" s="172"/>
      <c r="E66" s="172"/>
      <c r="F66" s="172">
        <f>SUM(F64,F60,F56,F52)</f>
        <v>377911.3926</v>
      </c>
      <c r="G66" s="172">
        <f aca="true" t="shared" si="16" ref="G66:O66">SUM(G64,G60,G56,G52)</f>
        <v>2779944.4176000003</v>
      </c>
      <c r="H66" s="172">
        <f t="shared" si="16"/>
        <v>807668.8676</v>
      </c>
      <c r="I66" s="172">
        <f t="shared" si="16"/>
        <v>572099.2676</v>
      </c>
      <c r="J66" s="172">
        <f t="shared" si="16"/>
        <v>598349.2676</v>
      </c>
      <c r="K66" s="172">
        <f t="shared" si="16"/>
        <v>3365470.1276000007</v>
      </c>
      <c r="L66" s="172">
        <f t="shared" si="16"/>
        <v>975447.4751</v>
      </c>
      <c r="M66" s="172">
        <f t="shared" si="16"/>
        <v>975447.4751</v>
      </c>
      <c r="N66" s="172">
        <f t="shared" si="16"/>
        <v>3383763.2276000003</v>
      </c>
      <c r="O66" s="172">
        <f t="shared" si="16"/>
        <v>2819865.6626000004</v>
      </c>
      <c r="P66" s="172">
        <f>SUM(P64,P60,P56,P52)</f>
        <v>17113058.6662</v>
      </c>
    </row>
    <row r="67" spans="1:1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6" ht="15">
      <c r="B68" s="27" t="s">
        <v>235</v>
      </c>
      <c r="C68" s="173" t="s">
        <v>236</v>
      </c>
      <c r="D68" s="174"/>
      <c r="E68" s="174"/>
      <c r="F68" s="174"/>
      <c r="G68" s="174"/>
      <c r="H68" s="174"/>
      <c r="I68" s="174"/>
      <c r="J68" s="174"/>
      <c r="K68" s="174"/>
      <c r="L68" s="174"/>
      <c r="M68" s="175"/>
      <c r="N68" s="175"/>
      <c r="O68" s="175"/>
      <c r="P68" s="176"/>
    </row>
    <row r="69" spans="2:16" ht="15">
      <c r="B69" s="177" t="s">
        <v>237</v>
      </c>
      <c r="C69" s="139"/>
      <c r="D69" s="178">
        <v>0</v>
      </c>
      <c r="E69" s="178">
        <v>0</v>
      </c>
      <c r="F69" s="178">
        <v>727000</v>
      </c>
      <c r="G69" s="178">
        <v>727000</v>
      </c>
      <c r="H69" s="178">
        <v>727000</v>
      </c>
      <c r="I69" s="178">
        <v>727000</v>
      </c>
      <c r="J69" s="178">
        <v>727000</v>
      </c>
      <c r="K69" s="178">
        <v>727000</v>
      </c>
      <c r="L69" s="178">
        <v>727000</v>
      </c>
      <c r="M69" s="178">
        <v>727000</v>
      </c>
      <c r="N69" s="178">
        <v>727000</v>
      </c>
      <c r="O69" s="178">
        <v>727000</v>
      </c>
      <c r="P69" s="179">
        <f>SUM(D69:O69)</f>
        <v>7270000</v>
      </c>
    </row>
    <row r="70" spans="2:16" ht="15">
      <c r="B70" s="177" t="s">
        <v>238</v>
      </c>
      <c r="C70" s="139"/>
      <c r="D70" s="178">
        <v>0</v>
      </c>
      <c r="E70" s="178">
        <v>0</v>
      </c>
      <c r="F70" s="178">
        <v>60500</v>
      </c>
      <c r="G70" s="178">
        <v>60500</v>
      </c>
      <c r="H70" s="178">
        <v>60500</v>
      </c>
      <c r="I70" s="178">
        <v>60500</v>
      </c>
      <c r="J70" s="178">
        <v>60500</v>
      </c>
      <c r="K70" s="178">
        <v>60500</v>
      </c>
      <c r="L70" s="178">
        <v>60500</v>
      </c>
      <c r="M70" s="178">
        <v>60500</v>
      </c>
      <c r="N70" s="178">
        <v>60500</v>
      </c>
      <c r="O70" s="178">
        <v>60500</v>
      </c>
      <c r="P70" s="179">
        <f>SUM(D70:O70)</f>
        <v>605000</v>
      </c>
    </row>
    <row r="71" spans="2:16" ht="15">
      <c r="B71" s="177" t="s">
        <v>239</v>
      </c>
      <c r="C71" s="139">
        <v>105408</v>
      </c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5">
        <v>60000</v>
      </c>
    </row>
    <row r="72" spans="2:16" ht="15">
      <c r="B72" s="177" t="s">
        <v>240</v>
      </c>
      <c r="C72" s="139">
        <v>267509</v>
      </c>
      <c r="D72" s="178">
        <v>7500</v>
      </c>
      <c r="E72" s="178">
        <v>7500</v>
      </c>
      <c r="F72" s="178">
        <v>7500</v>
      </c>
      <c r="G72" s="178">
        <v>7500</v>
      </c>
      <c r="H72" s="178">
        <v>7500</v>
      </c>
      <c r="I72" s="178">
        <v>7500</v>
      </c>
      <c r="J72" s="178">
        <v>7500</v>
      </c>
      <c r="K72" s="178">
        <v>7500</v>
      </c>
      <c r="L72" s="178">
        <v>7500</v>
      </c>
      <c r="M72" s="178">
        <v>7500</v>
      </c>
      <c r="N72" s="178">
        <v>7500</v>
      </c>
      <c r="O72" s="178">
        <v>7500</v>
      </c>
      <c r="P72" s="179">
        <f>SUM(D72:O72)</f>
        <v>90000</v>
      </c>
    </row>
    <row r="73" spans="2:16" ht="15">
      <c r="B73" s="177" t="s">
        <v>241</v>
      </c>
      <c r="C73" s="139">
        <v>920571</v>
      </c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5">
        <f>SUM(D73:O73)</f>
        <v>0</v>
      </c>
    </row>
    <row r="74" spans="2:16" ht="15">
      <c r="B74" s="177" t="s">
        <v>242</v>
      </c>
      <c r="C74" s="139"/>
      <c r="D74" s="180">
        <v>12500</v>
      </c>
      <c r="E74" s="180">
        <v>12500</v>
      </c>
      <c r="F74" s="180">
        <v>12500</v>
      </c>
      <c r="G74" s="180">
        <v>12500</v>
      </c>
      <c r="H74" s="180">
        <v>12500</v>
      </c>
      <c r="I74" s="180">
        <v>12500</v>
      </c>
      <c r="J74" s="180">
        <v>12500</v>
      </c>
      <c r="K74" s="180">
        <v>12500</v>
      </c>
      <c r="L74" s="180">
        <v>12500</v>
      </c>
      <c r="M74" s="180">
        <v>12500</v>
      </c>
      <c r="N74" s="180">
        <v>12500</v>
      </c>
      <c r="O74" s="180">
        <v>12500</v>
      </c>
      <c r="P74" s="181">
        <f>SUM(D74:O74)</f>
        <v>150000</v>
      </c>
    </row>
    <row r="75" spans="2:16" ht="15">
      <c r="B75" s="177" t="s">
        <v>243</v>
      </c>
      <c r="C75" s="139">
        <v>1070407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1">
        <f>SUM(D75:O75)</f>
        <v>0</v>
      </c>
    </row>
    <row r="76" spans="2:16" ht="15">
      <c r="B76" s="177" t="s">
        <v>244</v>
      </c>
      <c r="C76" s="139">
        <v>2537990</v>
      </c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5">
        <f>SUM(D76:O76)</f>
        <v>0</v>
      </c>
    </row>
    <row r="77" spans="2:16" ht="15">
      <c r="B77" s="177" t="s">
        <v>298</v>
      </c>
      <c r="C77" s="139">
        <v>3282004</v>
      </c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1">
        <v>4090000</v>
      </c>
    </row>
    <row r="78" spans="2:16" ht="15">
      <c r="B78" s="177" t="s">
        <v>246</v>
      </c>
      <c r="C78" s="139">
        <v>1161161</v>
      </c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5">
        <v>0</v>
      </c>
    </row>
    <row r="79" spans="2:16" ht="15">
      <c r="B79" s="177" t="s">
        <v>247</v>
      </c>
      <c r="C79" s="139">
        <v>889467</v>
      </c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>
        <f>SUM(D79:O79)</f>
        <v>0</v>
      </c>
    </row>
    <row r="80" spans="2:16" ht="15">
      <c r="B80" s="177" t="s">
        <v>248</v>
      </c>
      <c r="C80" s="139">
        <v>778748</v>
      </c>
      <c r="D80" s="180">
        <f>SUM($C$80/12)</f>
        <v>64895.666666666664</v>
      </c>
      <c r="E80" s="180">
        <f aca="true" t="shared" si="17" ref="E80:O80">SUM($C$80/12)</f>
        <v>64895.666666666664</v>
      </c>
      <c r="F80" s="180">
        <f t="shared" si="17"/>
        <v>64895.666666666664</v>
      </c>
      <c r="G80" s="180">
        <f t="shared" si="17"/>
        <v>64895.666666666664</v>
      </c>
      <c r="H80" s="180">
        <f t="shared" si="17"/>
        <v>64895.666666666664</v>
      </c>
      <c r="I80" s="180">
        <f t="shared" si="17"/>
        <v>64895.666666666664</v>
      </c>
      <c r="J80" s="180">
        <f t="shared" si="17"/>
        <v>64895.666666666664</v>
      </c>
      <c r="K80" s="180">
        <f t="shared" si="17"/>
        <v>64895.666666666664</v>
      </c>
      <c r="L80" s="180">
        <f t="shared" si="17"/>
        <v>64895.666666666664</v>
      </c>
      <c r="M80" s="180">
        <f t="shared" si="17"/>
        <v>64895.666666666664</v>
      </c>
      <c r="N80" s="180">
        <f t="shared" si="17"/>
        <v>64895.666666666664</v>
      </c>
      <c r="O80" s="180">
        <f t="shared" si="17"/>
        <v>64895.666666666664</v>
      </c>
      <c r="P80" s="181">
        <f>SUM(D80:O80)</f>
        <v>778747.9999999999</v>
      </c>
    </row>
    <row r="81" spans="2:16" ht="15">
      <c r="B81" s="177" t="s">
        <v>249</v>
      </c>
      <c r="C81" s="139">
        <v>499009</v>
      </c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81">
        <f>SUM(D81:O81)</f>
        <v>0</v>
      </c>
    </row>
    <row r="82" spans="2:16" ht="15">
      <c r="B82" s="177" t="s">
        <v>250</v>
      </c>
      <c r="C82" s="139"/>
      <c r="D82" s="174"/>
      <c r="E82" s="174"/>
      <c r="F82" s="174"/>
      <c r="G82" s="174"/>
      <c r="H82" s="174"/>
      <c r="I82" s="174"/>
      <c r="J82" s="174"/>
      <c r="K82" s="174">
        <v>20000</v>
      </c>
      <c r="L82" s="174">
        <v>20000</v>
      </c>
      <c r="M82" s="174">
        <v>20000</v>
      </c>
      <c r="N82" s="174">
        <v>20000</v>
      </c>
      <c r="O82" s="174">
        <v>20000</v>
      </c>
      <c r="P82" s="181">
        <f>SUM(D82:O82)</f>
        <v>100000</v>
      </c>
    </row>
    <row r="83" spans="2:16" ht="15">
      <c r="B83" s="177" t="s">
        <v>251</v>
      </c>
      <c r="C83" s="139">
        <v>113000</v>
      </c>
      <c r="D83" s="180">
        <f>SUM($C$83/12)</f>
        <v>9416.666666666666</v>
      </c>
      <c r="E83" s="180">
        <f aca="true" t="shared" si="18" ref="E83:O83">SUM($C$83/12)</f>
        <v>9416.666666666666</v>
      </c>
      <c r="F83" s="180">
        <f t="shared" si="18"/>
        <v>9416.666666666666</v>
      </c>
      <c r="G83" s="180">
        <f t="shared" si="18"/>
        <v>9416.666666666666</v>
      </c>
      <c r="H83" s="180">
        <f t="shared" si="18"/>
        <v>9416.666666666666</v>
      </c>
      <c r="I83" s="180">
        <f t="shared" si="18"/>
        <v>9416.666666666666</v>
      </c>
      <c r="J83" s="180">
        <f t="shared" si="18"/>
        <v>9416.666666666666</v>
      </c>
      <c r="K83" s="180">
        <f t="shared" si="18"/>
        <v>9416.666666666666</v>
      </c>
      <c r="L83" s="180">
        <f t="shared" si="18"/>
        <v>9416.666666666666</v>
      </c>
      <c r="M83" s="180">
        <f t="shared" si="18"/>
        <v>9416.666666666666</v>
      </c>
      <c r="N83" s="180">
        <f t="shared" si="18"/>
        <v>9416.666666666666</v>
      </c>
      <c r="O83" s="180">
        <f t="shared" si="18"/>
        <v>9416.666666666666</v>
      </c>
      <c r="P83" s="181">
        <f aca="true" t="shared" si="19" ref="P83:P96">SUM(D83:O83)</f>
        <v>113000.00000000001</v>
      </c>
    </row>
    <row r="84" spans="2:16" ht="15">
      <c r="B84" s="177" t="s">
        <v>252</v>
      </c>
      <c r="C84" s="139">
        <v>2805751</v>
      </c>
      <c r="D84" s="178">
        <v>21500</v>
      </c>
      <c r="E84" s="178">
        <v>48500</v>
      </c>
      <c r="F84" s="178">
        <v>21500</v>
      </c>
      <c r="G84" s="178">
        <v>21500</v>
      </c>
      <c r="H84" s="178">
        <v>48500</v>
      </c>
      <c r="I84" s="178">
        <v>21500</v>
      </c>
      <c r="J84" s="178">
        <v>21500</v>
      </c>
      <c r="K84" s="178">
        <v>21500</v>
      </c>
      <c r="L84" s="178">
        <v>21500</v>
      </c>
      <c r="M84" s="178">
        <v>21500</v>
      </c>
      <c r="N84" s="178">
        <v>21500</v>
      </c>
      <c r="O84" s="178">
        <v>21500</v>
      </c>
      <c r="P84" s="175">
        <f t="shared" si="19"/>
        <v>312000</v>
      </c>
    </row>
    <row r="85" spans="2:16" ht="15">
      <c r="B85" s="177" t="s">
        <v>253</v>
      </c>
      <c r="C85" s="139"/>
      <c r="D85" s="178">
        <v>2000</v>
      </c>
      <c r="E85" s="178">
        <v>2000</v>
      </c>
      <c r="F85" s="178">
        <v>2000</v>
      </c>
      <c r="G85" s="178">
        <v>2000</v>
      </c>
      <c r="H85" s="178">
        <v>2000</v>
      </c>
      <c r="I85" s="178">
        <v>2000</v>
      </c>
      <c r="J85" s="178">
        <v>1000</v>
      </c>
      <c r="K85" s="178">
        <v>1000</v>
      </c>
      <c r="L85" s="178">
        <v>1000</v>
      </c>
      <c r="M85" s="178">
        <v>1000</v>
      </c>
      <c r="N85" s="178">
        <v>1000</v>
      </c>
      <c r="O85" s="178">
        <v>1000</v>
      </c>
      <c r="P85" s="175">
        <f t="shared" si="19"/>
        <v>18000</v>
      </c>
    </row>
    <row r="86" spans="2:16" ht="15">
      <c r="B86" s="177" t="s">
        <v>254</v>
      </c>
      <c r="C86" s="139"/>
      <c r="D86" s="180"/>
      <c r="E86" s="180">
        <v>450000</v>
      </c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1">
        <v>350000</v>
      </c>
    </row>
    <row r="87" spans="2:16" ht="15">
      <c r="B87" s="177" t="s">
        <v>255</v>
      </c>
      <c r="C87" s="182">
        <v>732392</v>
      </c>
      <c r="D87" s="183"/>
      <c r="E87" s="183"/>
      <c r="F87" s="183"/>
      <c r="G87" s="183" t="s">
        <v>256</v>
      </c>
      <c r="H87" s="183"/>
      <c r="I87" s="183"/>
      <c r="J87" s="183"/>
      <c r="K87" s="183"/>
      <c r="L87" s="183">
        <v>10000</v>
      </c>
      <c r="M87" s="183">
        <v>10000</v>
      </c>
      <c r="N87" s="183">
        <v>10000</v>
      </c>
      <c r="O87" s="183">
        <v>10000</v>
      </c>
      <c r="P87" s="179">
        <f t="shared" si="19"/>
        <v>40000</v>
      </c>
    </row>
    <row r="88" spans="2:16" ht="15">
      <c r="B88" s="177" t="s">
        <v>257</v>
      </c>
      <c r="C88" s="182"/>
      <c r="D88" s="183">
        <v>5000</v>
      </c>
      <c r="E88" s="183">
        <v>5000</v>
      </c>
      <c r="F88" s="183">
        <v>5000</v>
      </c>
      <c r="G88" s="183">
        <v>5000</v>
      </c>
      <c r="H88" s="183">
        <v>5000</v>
      </c>
      <c r="I88" s="183">
        <v>5000</v>
      </c>
      <c r="J88" s="183">
        <v>5000</v>
      </c>
      <c r="K88" s="183">
        <v>5000</v>
      </c>
      <c r="L88" s="183">
        <v>5000</v>
      </c>
      <c r="M88" s="183">
        <v>5000</v>
      </c>
      <c r="N88" s="183">
        <v>5000</v>
      </c>
      <c r="O88" s="183">
        <v>5000</v>
      </c>
      <c r="P88" s="179">
        <f t="shared" si="19"/>
        <v>60000</v>
      </c>
    </row>
    <row r="89" spans="2:16" ht="15">
      <c r="B89" s="177" t="s">
        <v>258</v>
      </c>
      <c r="C89" s="182"/>
      <c r="D89" s="183"/>
      <c r="E89" s="183"/>
      <c r="F89" s="183">
        <v>16500</v>
      </c>
      <c r="G89" s="183">
        <v>16500</v>
      </c>
      <c r="H89" s="183">
        <v>16500</v>
      </c>
      <c r="I89" s="183">
        <v>16500</v>
      </c>
      <c r="J89" s="183">
        <v>16500</v>
      </c>
      <c r="K89" s="183">
        <v>16500</v>
      </c>
      <c r="L89" s="183">
        <v>16500</v>
      </c>
      <c r="M89" s="183">
        <v>16500</v>
      </c>
      <c r="N89" s="183">
        <v>16500</v>
      </c>
      <c r="O89" s="183">
        <v>16500</v>
      </c>
      <c r="P89" s="179">
        <f t="shared" si="19"/>
        <v>165000</v>
      </c>
    </row>
    <row r="90" spans="2:16" ht="15">
      <c r="B90" s="177" t="s">
        <v>155</v>
      </c>
      <c r="C90" s="182"/>
      <c r="D90" s="184">
        <v>5000</v>
      </c>
      <c r="E90" s="184">
        <v>5000</v>
      </c>
      <c r="F90" s="184">
        <v>5000</v>
      </c>
      <c r="G90" s="184">
        <v>5000</v>
      </c>
      <c r="H90" s="184">
        <v>5000</v>
      </c>
      <c r="I90" s="184">
        <v>5000</v>
      </c>
      <c r="J90" s="184">
        <v>5000</v>
      </c>
      <c r="K90" s="184">
        <v>5000</v>
      </c>
      <c r="L90" s="184">
        <v>5000</v>
      </c>
      <c r="M90" s="184">
        <v>5000</v>
      </c>
      <c r="N90" s="184">
        <v>5000</v>
      </c>
      <c r="O90" s="184">
        <v>5000</v>
      </c>
      <c r="P90" s="181">
        <f t="shared" si="19"/>
        <v>60000</v>
      </c>
    </row>
    <row r="91" spans="2:16" ht="15">
      <c r="B91" s="177" t="s">
        <v>259</v>
      </c>
      <c r="C91" s="185"/>
      <c r="D91" s="186">
        <v>2500</v>
      </c>
      <c r="E91" s="186">
        <v>2500</v>
      </c>
      <c r="F91" s="186">
        <v>2500</v>
      </c>
      <c r="G91" s="186">
        <v>2500</v>
      </c>
      <c r="H91" s="186">
        <v>2500</v>
      </c>
      <c r="I91" s="186">
        <v>2500</v>
      </c>
      <c r="J91" s="186">
        <v>2500</v>
      </c>
      <c r="K91" s="186">
        <v>2500</v>
      </c>
      <c r="L91" s="186">
        <v>2500</v>
      </c>
      <c r="M91" s="186">
        <v>2500</v>
      </c>
      <c r="N91" s="186">
        <v>2500</v>
      </c>
      <c r="O91" s="186">
        <v>2500</v>
      </c>
      <c r="P91" s="181">
        <f t="shared" si="19"/>
        <v>30000</v>
      </c>
    </row>
    <row r="92" spans="2:16" ht="15">
      <c r="B92" s="177" t="s">
        <v>260</v>
      </c>
      <c r="C92" s="187"/>
      <c r="D92" s="188"/>
      <c r="E92" s="188"/>
      <c r="F92" s="188"/>
      <c r="G92" s="188"/>
      <c r="H92" s="188"/>
      <c r="I92" s="188"/>
      <c r="J92" s="188"/>
      <c r="K92" s="188">
        <v>48000</v>
      </c>
      <c r="L92" s="188"/>
      <c r="M92" s="188"/>
      <c r="N92" s="188"/>
      <c r="O92" s="188"/>
      <c r="P92" s="181">
        <f t="shared" si="19"/>
        <v>48000</v>
      </c>
    </row>
    <row r="93" spans="2:16" ht="15">
      <c r="B93" s="177" t="s">
        <v>261</v>
      </c>
      <c r="C93" s="187"/>
      <c r="D93" s="182">
        <v>1000</v>
      </c>
      <c r="E93" s="182">
        <v>1000</v>
      </c>
      <c r="F93" s="182">
        <v>1000</v>
      </c>
      <c r="G93" s="182">
        <v>1000</v>
      </c>
      <c r="H93" s="182">
        <v>1000</v>
      </c>
      <c r="I93" s="182">
        <v>1000</v>
      </c>
      <c r="J93" s="182">
        <v>1000</v>
      </c>
      <c r="K93" s="182">
        <v>1000</v>
      </c>
      <c r="L93" s="182">
        <v>1000</v>
      </c>
      <c r="M93" s="182">
        <v>1000</v>
      </c>
      <c r="N93" s="182">
        <v>1000</v>
      </c>
      <c r="O93" s="182">
        <v>1000</v>
      </c>
      <c r="P93" s="175">
        <f t="shared" si="19"/>
        <v>12000</v>
      </c>
    </row>
    <row r="94" spans="2:16" ht="15">
      <c r="B94" s="177" t="s">
        <v>262</v>
      </c>
      <c r="C94" s="182"/>
      <c r="D94" s="182">
        <v>0</v>
      </c>
      <c r="E94" s="182">
        <v>0</v>
      </c>
      <c r="F94" s="182">
        <v>0</v>
      </c>
      <c r="G94" s="182">
        <v>0</v>
      </c>
      <c r="H94" s="182">
        <v>0</v>
      </c>
      <c r="I94" s="182">
        <v>0</v>
      </c>
      <c r="J94" s="182">
        <v>0</v>
      </c>
      <c r="K94" s="182">
        <v>0</v>
      </c>
      <c r="L94" s="182">
        <v>0</v>
      </c>
      <c r="M94" s="182">
        <v>0</v>
      </c>
      <c r="N94" s="182"/>
      <c r="O94" s="182">
        <v>500000</v>
      </c>
      <c r="P94" s="175">
        <f t="shared" si="19"/>
        <v>500000</v>
      </c>
    </row>
    <row r="95" spans="2:16" ht="15">
      <c r="B95" s="177"/>
      <c r="C95" s="182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5"/>
    </row>
    <row r="96" spans="2:16" ht="15">
      <c r="B96" s="177" t="s">
        <v>263</v>
      </c>
      <c r="C96" s="182"/>
      <c r="D96" s="182">
        <v>2700</v>
      </c>
      <c r="E96" s="182">
        <v>11100</v>
      </c>
      <c r="F96" s="182">
        <v>14600</v>
      </c>
      <c r="G96" s="182">
        <v>17300</v>
      </c>
      <c r="H96" s="182">
        <v>19200</v>
      </c>
      <c r="I96" s="182">
        <v>21800</v>
      </c>
      <c r="J96" s="182">
        <v>24200</v>
      </c>
      <c r="K96" s="182">
        <v>18000</v>
      </c>
      <c r="L96" s="182">
        <v>19200</v>
      </c>
      <c r="M96" s="182">
        <v>20400</v>
      </c>
      <c r="N96" s="182">
        <v>13700</v>
      </c>
      <c r="O96" s="182">
        <v>9400</v>
      </c>
      <c r="P96" s="189">
        <f t="shared" si="19"/>
        <v>191600</v>
      </c>
    </row>
    <row r="97" spans="2:16" ht="15">
      <c r="B97" s="177" t="s">
        <v>264</v>
      </c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75">
        <v>0</v>
      </c>
    </row>
    <row r="98" spans="2:16" ht="15">
      <c r="B98" s="177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75"/>
    </row>
    <row r="99" spans="2:16" ht="15">
      <c r="B99" s="177" t="s">
        <v>265</v>
      </c>
      <c r="C99" s="139">
        <f>SUM(C71:C91)</f>
        <v>15163417</v>
      </c>
      <c r="D99" s="139">
        <f aca="true" t="shared" si="20" ref="D99:O99">SUM(D69:D98)</f>
        <v>134012.3333333333</v>
      </c>
      <c r="E99" s="139">
        <f t="shared" si="20"/>
        <v>619412.3333333333</v>
      </c>
      <c r="F99" s="139">
        <f t="shared" si="20"/>
        <v>949912.3333333333</v>
      </c>
      <c r="G99" s="139">
        <f t="shared" si="20"/>
        <v>952612.3333333333</v>
      </c>
      <c r="H99" s="139">
        <f t="shared" si="20"/>
        <v>981512.3333333333</v>
      </c>
      <c r="I99" s="139">
        <f t="shared" si="20"/>
        <v>957112.3333333333</v>
      </c>
      <c r="J99" s="139">
        <f t="shared" si="20"/>
        <v>958512.3333333333</v>
      </c>
      <c r="K99" s="139">
        <f t="shared" si="20"/>
        <v>1020312.3333333333</v>
      </c>
      <c r="L99" s="139">
        <f t="shared" si="20"/>
        <v>983512.3333333333</v>
      </c>
      <c r="M99" s="139">
        <f t="shared" si="20"/>
        <v>984712.3333333333</v>
      </c>
      <c r="N99" s="139">
        <f t="shared" si="20"/>
        <v>978012.3333333333</v>
      </c>
      <c r="O99" s="139">
        <f t="shared" si="20"/>
        <v>1473712.3333333333</v>
      </c>
      <c r="P99" s="139">
        <f>SUM(P69:P98)</f>
        <v>15043348</v>
      </c>
    </row>
    <row r="100" spans="2:16" ht="15">
      <c r="B100" s="177"/>
      <c r="C100" s="139"/>
      <c r="D100" s="174"/>
      <c r="E100" s="174"/>
      <c r="F100" s="174"/>
      <c r="G100" s="174"/>
      <c r="H100" s="174"/>
      <c r="I100" s="174"/>
      <c r="J100" s="174"/>
      <c r="K100" s="174"/>
      <c r="L100" s="174"/>
      <c r="M100" s="175"/>
      <c r="N100" s="175"/>
      <c r="O100" s="175"/>
      <c r="P100" s="177"/>
    </row>
    <row r="101" spans="2:16" ht="15">
      <c r="B101" s="177" t="s">
        <v>159</v>
      </c>
      <c r="C101" s="190">
        <v>482839</v>
      </c>
      <c r="D101" s="190">
        <v>0</v>
      </c>
      <c r="E101" s="190">
        <v>0</v>
      </c>
      <c r="F101" s="190">
        <v>0</v>
      </c>
      <c r="G101" s="190">
        <v>0</v>
      </c>
      <c r="H101" s="190">
        <v>0</v>
      </c>
      <c r="I101" s="190">
        <v>0</v>
      </c>
      <c r="J101" s="190">
        <v>0</v>
      </c>
      <c r="K101" s="190">
        <v>0</v>
      </c>
      <c r="L101" s="190">
        <v>0</v>
      </c>
      <c r="M101" s="190">
        <v>0</v>
      </c>
      <c r="N101" s="190">
        <v>0</v>
      </c>
      <c r="O101" s="190">
        <v>482839</v>
      </c>
      <c r="P101" s="174">
        <f>SUM(D101:O101)</f>
        <v>482839</v>
      </c>
    </row>
    <row r="102" spans="2:16" ht="15">
      <c r="B102" s="177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91"/>
    </row>
    <row r="103" spans="2:16" ht="15">
      <c r="B103" s="177" t="s">
        <v>266</v>
      </c>
      <c r="C103" s="139"/>
      <c r="D103" s="174">
        <f aca="true" t="shared" si="21" ref="D103:O103">SUM(D99+D101)</f>
        <v>134012.3333333333</v>
      </c>
      <c r="E103" s="174">
        <f t="shared" si="21"/>
        <v>619412.3333333333</v>
      </c>
      <c r="F103" s="174">
        <f t="shared" si="21"/>
        <v>949912.3333333333</v>
      </c>
      <c r="G103" s="174">
        <f t="shared" si="21"/>
        <v>952612.3333333333</v>
      </c>
      <c r="H103" s="174">
        <f t="shared" si="21"/>
        <v>981512.3333333333</v>
      </c>
      <c r="I103" s="174">
        <f t="shared" si="21"/>
        <v>957112.3333333333</v>
      </c>
      <c r="J103" s="174">
        <f t="shared" si="21"/>
        <v>958512.3333333333</v>
      </c>
      <c r="K103" s="174">
        <f t="shared" si="21"/>
        <v>1020312.3333333333</v>
      </c>
      <c r="L103" s="174">
        <f t="shared" si="21"/>
        <v>983512.3333333333</v>
      </c>
      <c r="M103" s="174">
        <f t="shared" si="21"/>
        <v>984712.3333333333</v>
      </c>
      <c r="N103" s="174">
        <f t="shared" si="21"/>
        <v>978012.3333333333</v>
      </c>
      <c r="O103" s="174">
        <f t="shared" si="21"/>
        <v>1956551.3333333333</v>
      </c>
      <c r="P103" s="192">
        <f>SUM(P99:P101)</f>
        <v>15526187</v>
      </c>
    </row>
    <row r="104" spans="2:16" ht="15">
      <c r="B104" s="177"/>
      <c r="C104" s="139"/>
      <c r="D104" s="174"/>
      <c r="E104" s="174"/>
      <c r="F104" s="174"/>
      <c r="G104" s="174"/>
      <c r="H104" s="174"/>
      <c r="I104" s="174"/>
      <c r="J104" s="174"/>
      <c r="K104" s="174"/>
      <c r="L104" s="174">
        <f>SUM(L100+L102)</f>
        <v>0</v>
      </c>
      <c r="M104" s="175"/>
      <c r="N104" s="175"/>
      <c r="O104" s="175"/>
      <c r="P104" s="192"/>
    </row>
    <row r="105" spans="2:16" ht="15">
      <c r="B105" s="177" t="s">
        <v>267</v>
      </c>
      <c r="C105" s="139"/>
      <c r="D105" s="174">
        <f aca="true" t="shared" si="22" ref="D105:P105">SUM(D52-D103)</f>
        <v>298042.3092666667</v>
      </c>
      <c r="E105" s="174">
        <f t="shared" si="22"/>
        <v>-299978.59073333326</v>
      </c>
      <c r="F105" s="174">
        <f t="shared" si="22"/>
        <v>-703751.7907333332</v>
      </c>
      <c r="G105" s="174">
        <f t="shared" si="22"/>
        <v>1695581.234266667</v>
      </c>
      <c r="H105" s="174">
        <f t="shared" si="22"/>
        <v>-305594.31573333323</v>
      </c>
      <c r="I105" s="174">
        <f t="shared" si="22"/>
        <v>-516763.91573333327</v>
      </c>
      <c r="J105" s="174">
        <f t="shared" si="22"/>
        <v>-491913.91573333327</v>
      </c>
      <c r="K105" s="174">
        <f t="shared" si="22"/>
        <v>1773891.6442666675</v>
      </c>
      <c r="L105" s="174">
        <f t="shared" si="22"/>
        <v>-240692.35823333322</v>
      </c>
      <c r="M105" s="174">
        <f t="shared" si="22"/>
        <v>-241892.35823333322</v>
      </c>
      <c r="N105" s="174">
        <f t="shared" si="22"/>
        <v>1834484.7442666672</v>
      </c>
      <c r="O105" s="174">
        <f t="shared" si="22"/>
        <v>582310.1792666672</v>
      </c>
      <c r="P105" s="193">
        <f t="shared" si="22"/>
        <v>-666277.1338</v>
      </c>
    </row>
    <row r="106" spans="2:16" ht="15">
      <c r="B106" s="177"/>
      <c r="C106" s="139"/>
      <c r="D106" s="174"/>
      <c r="E106" s="174"/>
      <c r="F106" s="174"/>
      <c r="G106" s="174"/>
      <c r="H106" s="174"/>
      <c r="I106" s="174"/>
      <c r="J106" s="174"/>
      <c r="K106" s="174"/>
      <c r="L106" s="174"/>
      <c r="M106" s="175"/>
      <c r="N106" s="175"/>
      <c r="O106" s="175"/>
      <c r="P106" s="192"/>
    </row>
    <row r="107" spans="2:16" ht="15">
      <c r="B107" s="177" t="s">
        <v>268</v>
      </c>
      <c r="C107" s="139"/>
      <c r="D107" s="174">
        <f>D105</f>
        <v>298042.3092666667</v>
      </c>
      <c r="E107" s="174">
        <f>+SUM(D105:E105)</f>
        <v>-1936.2814666665508</v>
      </c>
      <c r="F107" s="174">
        <f>+SUM(D105:F105)</f>
        <v>-705688.0721999998</v>
      </c>
      <c r="G107" s="174">
        <f>+SUM(D105:G105)</f>
        <v>989893.1620666671</v>
      </c>
      <c r="H107" s="174">
        <f>+SUM(D105:H105)</f>
        <v>684298.8463333339</v>
      </c>
      <c r="I107" s="174">
        <f>+SUM(D105:I105)</f>
        <v>167534.9306000006</v>
      </c>
      <c r="J107" s="174">
        <f>+SUM(D105:J105)</f>
        <v>-324378.98513333267</v>
      </c>
      <c r="K107" s="174">
        <f>+SUM(D105:K105)</f>
        <v>1449512.6591333349</v>
      </c>
      <c r="L107" s="174">
        <f>+SUM(D105:L105)</f>
        <v>1208820.3009000015</v>
      </c>
      <c r="M107" s="174">
        <f>+SUM(D105:M105)</f>
        <v>966927.9426666683</v>
      </c>
      <c r="N107" s="174">
        <f>+SUM(D105:N105)</f>
        <v>2801412.6869333354</v>
      </c>
      <c r="O107" s="174">
        <f>+SUM(D105:O105)</f>
        <v>3383722.866200003</v>
      </c>
      <c r="P107" s="192"/>
    </row>
    <row r="108" spans="2:16" ht="15">
      <c r="B108" s="177"/>
      <c r="C108" s="139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92"/>
    </row>
    <row r="109" spans="2:16" ht="15">
      <c r="B109" s="177"/>
      <c r="C109" s="139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92"/>
    </row>
    <row r="110" spans="2:16" ht="15">
      <c r="B110" s="177" t="s">
        <v>269</v>
      </c>
      <c r="C110" s="139"/>
      <c r="D110" s="174">
        <f aca="true" t="shared" si="23" ref="D110:O110">D107*0.06/12</f>
        <v>1490.2115463333337</v>
      </c>
      <c r="E110" s="174">
        <f t="shared" si="23"/>
        <v>-9.681407333332753</v>
      </c>
      <c r="F110" s="174">
        <f t="shared" si="23"/>
        <v>-3528.440360999999</v>
      </c>
      <c r="G110" s="174">
        <f t="shared" si="23"/>
        <v>4949.465810333336</v>
      </c>
      <c r="H110" s="174">
        <f t="shared" si="23"/>
        <v>3421.4942316666693</v>
      </c>
      <c r="I110" s="174">
        <f t="shared" si="23"/>
        <v>837.6746530000029</v>
      </c>
      <c r="J110" s="174">
        <f t="shared" si="23"/>
        <v>-1621.894925666663</v>
      </c>
      <c r="K110" s="174">
        <f t="shared" si="23"/>
        <v>7247.563295666674</v>
      </c>
      <c r="L110" s="174">
        <f t="shared" si="23"/>
        <v>6044.101504500007</v>
      </c>
      <c r="M110" s="174">
        <f t="shared" si="23"/>
        <v>4834.639713333341</v>
      </c>
      <c r="N110" s="174">
        <f t="shared" si="23"/>
        <v>14007.063434666677</v>
      </c>
      <c r="O110" s="174">
        <f t="shared" si="23"/>
        <v>16918.614331000015</v>
      </c>
      <c r="P110" s="189">
        <f>SUM(D110:O110)</f>
        <v>54590.81182650007</v>
      </c>
    </row>
    <row r="111" spans="2:16" ht="15">
      <c r="B111" s="177"/>
      <c r="C111" s="139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89"/>
    </row>
    <row r="112" spans="2:16" ht="15">
      <c r="B112" s="6"/>
      <c r="C112" s="6"/>
      <c r="D112" s="174"/>
      <c r="E112" s="174"/>
      <c r="F112" s="174"/>
      <c r="G112" s="174"/>
      <c r="H112" s="174"/>
      <c r="I112" s="174"/>
      <c r="J112" s="174"/>
      <c r="K112" s="174"/>
      <c r="L112" s="174"/>
      <c r="M112" s="175"/>
      <c r="N112" s="175"/>
      <c r="O112" s="175"/>
      <c r="P112" s="175"/>
    </row>
    <row r="113" spans="2:16" ht="15">
      <c r="B113" s="6"/>
      <c r="C113" s="30"/>
      <c r="D113" s="174"/>
      <c r="E113" s="174"/>
      <c r="F113" s="174"/>
      <c r="G113" s="174"/>
      <c r="H113" s="174"/>
      <c r="I113" s="174"/>
      <c r="J113" s="174"/>
      <c r="K113" s="174"/>
      <c r="L113" s="174"/>
      <c r="M113" s="175"/>
      <c r="N113" s="175"/>
      <c r="O113" s="194"/>
      <c r="P113" s="175"/>
    </row>
    <row r="114" spans="2:16" ht="15">
      <c r="B114" s="6"/>
      <c r="C114" s="30"/>
      <c r="D114" s="174"/>
      <c r="E114" s="174"/>
      <c r="F114" s="174"/>
      <c r="G114" s="174"/>
      <c r="H114" s="174"/>
      <c r="I114" s="174"/>
      <c r="J114" s="174"/>
      <c r="K114" s="174"/>
      <c r="L114" s="174"/>
      <c r="M114" s="175"/>
      <c r="N114" s="175"/>
      <c r="O114" s="175"/>
      <c r="P114" s="177"/>
    </row>
    <row r="115" spans="2:16" ht="15">
      <c r="B115" s="6"/>
      <c r="C115" s="30"/>
      <c r="D115" s="174"/>
      <c r="E115" s="174"/>
      <c r="F115" s="174"/>
      <c r="G115" s="174"/>
      <c r="H115" s="174"/>
      <c r="I115" s="174"/>
      <c r="J115" s="174"/>
      <c r="K115" s="174"/>
      <c r="L115" s="174"/>
      <c r="M115" s="175"/>
      <c r="N115" s="175"/>
      <c r="O115" s="175"/>
      <c r="P115" s="177"/>
    </row>
    <row r="116" spans="2:16" ht="15">
      <c r="B116" s="6"/>
      <c r="C116" s="30"/>
      <c r="D116" s="174"/>
      <c r="E116" s="174"/>
      <c r="F116" s="174"/>
      <c r="G116" s="174"/>
      <c r="H116" s="174"/>
      <c r="I116" s="174"/>
      <c r="J116" s="174"/>
      <c r="K116" s="174"/>
      <c r="L116" s="174"/>
      <c r="M116" s="175"/>
      <c r="N116" s="175"/>
      <c r="O116" s="175"/>
      <c r="P116" s="177"/>
    </row>
    <row r="117" spans="2:16" ht="15">
      <c r="B117" s="6"/>
      <c r="C117" s="195"/>
      <c r="D117" s="196"/>
      <c r="E117" s="196"/>
      <c r="F117" s="196"/>
      <c r="G117" s="196"/>
      <c r="H117" s="196"/>
      <c r="I117" s="196"/>
      <c r="J117" s="196"/>
      <c r="K117" s="196"/>
      <c r="L117" s="196"/>
      <c r="M117" s="197"/>
      <c r="N117" s="197"/>
      <c r="O117" s="175"/>
      <c r="P117" s="177"/>
    </row>
    <row r="118" spans="2:16" ht="15">
      <c r="B118" s="6"/>
      <c r="C118" s="195"/>
      <c r="D118" s="196"/>
      <c r="E118" s="196"/>
      <c r="F118" s="196"/>
      <c r="G118" s="196"/>
      <c r="H118" s="196"/>
      <c r="I118" s="196"/>
      <c r="J118" s="196"/>
      <c r="K118" s="196"/>
      <c r="L118" s="196"/>
      <c r="M118" s="197"/>
      <c r="N118" s="197"/>
      <c r="O118" s="175"/>
      <c r="P118" s="177"/>
    </row>
    <row r="119" spans="2:16" ht="15">
      <c r="B119" s="6"/>
      <c r="C119" s="195"/>
      <c r="D119" s="196"/>
      <c r="E119" s="196"/>
      <c r="F119" s="196"/>
      <c r="G119" s="196"/>
      <c r="H119" s="196"/>
      <c r="I119" s="196"/>
      <c r="J119" s="196"/>
      <c r="K119" s="196"/>
      <c r="L119" s="196"/>
      <c r="M119" s="197"/>
      <c r="N119" s="197"/>
      <c r="O119" s="189"/>
      <c r="P119" s="177"/>
    </row>
    <row r="120" spans="2:16" ht="15">
      <c r="B120" s="6"/>
      <c r="C120" s="195"/>
      <c r="D120" s="196"/>
      <c r="E120" s="196"/>
      <c r="F120" s="196"/>
      <c r="G120" s="196"/>
      <c r="H120" s="196"/>
      <c r="I120" s="196"/>
      <c r="J120" s="196"/>
      <c r="K120" s="196"/>
      <c r="L120" s="196"/>
      <c r="M120" s="197"/>
      <c r="N120" s="197"/>
      <c r="O120" s="198"/>
      <c r="P120" s="177"/>
    </row>
    <row r="121" spans="2:16" ht="15">
      <c r="B121" s="6"/>
      <c r="C121" s="195"/>
      <c r="D121" s="196"/>
      <c r="E121" s="196"/>
      <c r="F121" s="196"/>
      <c r="G121" s="196"/>
      <c r="H121" s="196"/>
      <c r="I121" s="196"/>
      <c r="J121" s="196"/>
      <c r="K121" s="196"/>
      <c r="L121" s="196"/>
      <c r="M121" s="197"/>
      <c r="N121" s="197"/>
      <c r="O121" s="197"/>
      <c r="P121" s="177"/>
    </row>
    <row r="122" spans="2:16" ht="15">
      <c r="B122" s="6"/>
      <c r="C122" s="195"/>
      <c r="D122" s="196"/>
      <c r="E122" s="196"/>
      <c r="F122" s="196"/>
      <c r="G122" s="196"/>
      <c r="H122" s="196"/>
      <c r="I122" s="196"/>
      <c r="J122" s="196"/>
      <c r="K122" s="196"/>
      <c r="L122" s="196"/>
      <c r="M122" s="197"/>
      <c r="N122" s="197"/>
      <c r="O122" s="197"/>
      <c r="P122" s="177"/>
    </row>
    <row r="123" spans="2:16" ht="15">
      <c r="B123" s="199"/>
      <c r="C123" s="195"/>
      <c r="D123" s="196"/>
      <c r="E123" s="196"/>
      <c r="F123" s="196"/>
      <c r="G123" s="196"/>
      <c r="H123" s="196"/>
      <c r="I123" s="196"/>
      <c r="J123" s="196"/>
      <c r="K123" s="196"/>
      <c r="L123" s="196"/>
      <c r="M123" s="197"/>
      <c r="N123" s="197"/>
      <c r="O123" s="197"/>
      <c r="P123" s="197"/>
    </row>
    <row r="124" spans="2:16" ht="15">
      <c r="B124" s="6"/>
      <c r="C124" s="195"/>
      <c r="D124" s="196"/>
      <c r="E124" s="196"/>
      <c r="F124" s="196"/>
      <c r="G124" s="196"/>
      <c r="H124" s="196"/>
      <c r="I124" s="196"/>
      <c r="J124" s="196"/>
      <c r="K124" s="196"/>
      <c r="L124" s="196"/>
      <c r="M124" s="197"/>
      <c r="N124" s="197"/>
      <c r="O124" s="197"/>
      <c r="P124" s="197"/>
    </row>
    <row r="125" spans="2:16" ht="15">
      <c r="B125" s="6"/>
      <c r="C125" s="195"/>
      <c r="D125" s="196"/>
      <c r="E125" s="196"/>
      <c r="F125" s="196"/>
      <c r="G125" s="196"/>
      <c r="H125" s="196"/>
      <c r="I125" s="196"/>
      <c r="J125" s="196"/>
      <c r="K125" s="196"/>
      <c r="L125" s="196"/>
      <c r="M125" s="197"/>
      <c r="N125" s="197"/>
      <c r="O125" s="197"/>
      <c r="P125" s="197"/>
    </row>
    <row r="126" spans="2:16" ht="15">
      <c r="B126" s="6"/>
      <c r="C126" s="195"/>
      <c r="D126" s="196"/>
      <c r="E126" s="196"/>
      <c r="F126" s="196"/>
      <c r="G126" s="196"/>
      <c r="H126" s="196"/>
      <c r="I126" s="196"/>
      <c r="J126" s="196"/>
      <c r="K126" s="196"/>
      <c r="L126" s="196"/>
      <c r="M126" s="197"/>
      <c r="N126" s="197"/>
      <c r="O126" s="197"/>
      <c r="P126" s="197"/>
    </row>
    <row r="127" spans="3:16" ht="15">
      <c r="C127" s="200"/>
      <c r="D127" s="201"/>
      <c r="E127" s="201"/>
      <c r="F127" s="201"/>
      <c r="G127" s="201"/>
      <c r="H127" s="201"/>
      <c r="I127" s="201"/>
      <c r="J127" s="201"/>
      <c r="K127" s="201"/>
      <c r="L127" s="201"/>
      <c r="M127" s="202"/>
      <c r="N127" s="202"/>
      <c r="O127" s="202"/>
      <c r="P127" s="202"/>
    </row>
    <row r="128" spans="3:16" ht="15">
      <c r="C128" s="200"/>
      <c r="D128" s="201"/>
      <c r="E128" s="201"/>
      <c r="F128" s="201"/>
      <c r="G128" s="201"/>
      <c r="H128" s="201"/>
      <c r="I128" s="201"/>
      <c r="J128" s="201"/>
      <c r="K128" s="201"/>
      <c r="L128" s="201"/>
      <c r="M128" s="202"/>
      <c r="N128" s="202"/>
      <c r="O128" s="202"/>
      <c r="P128" s="202"/>
    </row>
    <row r="129" spans="3:16" ht="15">
      <c r="C129" s="200"/>
      <c r="D129" s="201"/>
      <c r="E129" s="201"/>
      <c r="F129" s="201"/>
      <c r="G129" s="201"/>
      <c r="H129" s="201"/>
      <c r="I129" s="201"/>
      <c r="J129" s="201"/>
      <c r="K129" s="201"/>
      <c r="L129" s="201"/>
      <c r="M129" s="202"/>
      <c r="N129" s="202"/>
      <c r="O129" s="202"/>
      <c r="P129" s="202"/>
    </row>
    <row r="130" spans="3:16" ht="15">
      <c r="C130" s="200"/>
      <c r="D130" s="201"/>
      <c r="E130" s="201"/>
      <c r="F130" s="201"/>
      <c r="G130" s="201"/>
      <c r="H130" s="201"/>
      <c r="I130" s="201"/>
      <c r="J130" s="201"/>
      <c r="K130" s="201"/>
      <c r="L130" s="201"/>
      <c r="M130" s="202"/>
      <c r="N130" s="202"/>
      <c r="O130" s="202"/>
      <c r="P130" s="202"/>
    </row>
    <row r="131" spans="3:16" ht="15">
      <c r="C131" s="200"/>
      <c r="D131" s="201"/>
      <c r="E131" s="201"/>
      <c r="F131" s="201"/>
      <c r="G131" s="201"/>
      <c r="H131" s="201"/>
      <c r="I131" s="201"/>
      <c r="J131" s="201"/>
      <c r="K131" s="201"/>
      <c r="L131" s="201"/>
      <c r="M131" s="202"/>
      <c r="N131" s="202"/>
      <c r="O131" s="202"/>
      <c r="P131" s="202"/>
    </row>
    <row r="132" spans="3:16" ht="15">
      <c r="C132" s="200"/>
      <c r="D132" s="201"/>
      <c r="E132" s="201"/>
      <c r="F132" s="201"/>
      <c r="G132" s="201"/>
      <c r="H132" s="201"/>
      <c r="I132" s="201"/>
      <c r="J132" s="201"/>
      <c r="K132" s="201"/>
      <c r="L132" s="201"/>
      <c r="M132" s="202"/>
      <c r="N132" s="202"/>
      <c r="O132" s="202"/>
      <c r="P132" s="202"/>
    </row>
    <row r="133" spans="3:16" ht="15">
      <c r="C133" s="200"/>
      <c r="D133" s="201"/>
      <c r="E133" s="201"/>
      <c r="F133" s="201"/>
      <c r="G133" s="201"/>
      <c r="H133" s="201"/>
      <c r="I133" s="201"/>
      <c r="J133" s="201"/>
      <c r="K133" s="201"/>
      <c r="L133" s="201"/>
      <c r="M133" s="202"/>
      <c r="N133" s="202"/>
      <c r="O133" s="202"/>
      <c r="P133" s="202"/>
    </row>
    <row r="134" spans="3:16" ht="15">
      <c r="C134" s="200"/>
      <c r="D134" s="201"/>
      <c r="E134" s="201"/>
      <c r="F134" s="201"/>
      <c r="G134" s="201"/>
      <c r="H134" s="201"/>
      <c r="I134" s="201"/>
      <c r="J134" s="201"/>
      <c r="K134" s="201"/>
      <c r="L134" s="201"/>
      <c r="M134" s="202"/>
      <c r="N134" s="202"/>
      <c r="O134" s="202"/>
      <c r="P134" s="202"/>
    </row>
    <row r="135" spans="3:16" ht="15">
      <c r="C135" s="203"/>
      <c r="D135" s="201"/>
      <c r="E135" s="201"/>
      <c r="F135" s="201"/>
      <c r="G135" s="201"/>
      <c r="H135" s="201"/>
      <c r="I135" s="201"/>
      <c r="J135" s="201"/>
      <c r="K135" s="201"/>
      <c r="L135" s="201"/>
      <c r="M135" s="202"/>
      <c r="N135" s="202"/>
      <c r="O135" s="202"/>
      <c r="P135" s="202"/>
    </row>
    <row r="136" spans="3:16" ht="15">
      <c r="C136" s="203"/>
      <c r="D136" s="201"/>
      <c r="E136" s="201"/>
      <c r="F136" s="201"/>
      <c r="G136" s="201"/>
      <c r="H136" s="201"/>
      <c r="I136" s="201"/>
      <c r="J136" s="201"/>
      <c r="K136" s="201"/>
      <c r="L136" s="201"/>
      <c r="M136" s="202"/>
      <c r="N136" s="202"/>
      <c r="O136" s="202"/>
      <c r="P136" s="202"/>
    </row>
    <row r="137" spans="3:16" ht="15">
      <c r="C137" s="203"/>
      <c r="D137" s="201"/>
      <c r="E137" s="201"/>
      <c r="F137" s="201"/>
      <c r="G137" s="201"/>
      <c r="H137" s="201"/>
      <c r="I137" s="201"/>
      <c r="J137" s="201"/>
      <c r="K137" s="201"/>
      <c r="L137" s="201"/>
      <c r="M137" s="202"/>
      <c r="N137" s="202"/>
      <c r="O137" s="202"/>
      <c r="P137" s="202"/>
    </row>
    <row r="138" spans="3:16" ht="15">
      <c r="C138" s="203"/>
      <c r="D138" s="201"/>
      <c r="E138" s="201"/>
      <c r="F138" s="201"/>
      <c r="G138" s="201"/>
      <c r="H138" s="201"/>
      <c r="I138" s="201"/>
      <c r="J138" s="201"/>
      <c r="K138" s="201"/>
      <c r="L138" s="201"/>
      <c r="M138" s="202"/>
      <c r="N138" s="202"/>
      <c r="O138" s="202"/>
      <c r="P138" s="202"/>
    </row>
    <row r="139" spans="3:16" ht="15">
      <c r="C139" s="203"/>
      <c r="D139" s="201"/>
      <c r="E139" s="201"/>
      <c r="F139" s="201"/>
      <c r="G139" s="201"/>
      <c r="H139" s="201"/>
      <c r="I139" s="201"/>
      <c r="J139" s="201"/>
      <c r="K139" s="201"/>
      <c r="L139" s="201"/>
      <c r="M139" s="202"/>
      <c r="N139" s="202"/>
      <c r="O139" s="202"/>
      <c r="P139" s="202"/>
    </row>
    <row r="140" spans="3:16" ht="15">
      <c r="C140" s="203"/>
      <c r="D140" s="201"/>
      <c r="E140" s="201"/>
      <c r="F140" s="201"/>
      <c r="G140" s="201"/>
      <c r="H140" s="201"/>
      <c r="I140" s="201"/>
      <c r="J140" s="201"/>
      <c r="K140" s="201"/>
      <c r="L140" s="201"/>
      <c r="M140" s="202"/>
      <c r="N140" s="202"/>
      <c r="O140" s="202"/>
      <c r="P140" s="202"/>
    </row>
    <row r="141" spans="3:16" ht="15">
      <c r="C141" s="203"/>
      <c r="D141" s="201"/>
      <c r="E141" s="201"/>
      <c r="F141" s="201"/>
      <c r="G141" s="201"/>
      <c r="H141" s="201"/>
      <c r="I141" s="201"/>
      <c r="J141" s="201"/>
      <c r="K141" s="201"/>
      <c r="L141" s="201"/>
      <c r="M141" s="202"/>
      <c r="N141" s="202"/>
      <c r="O141" s="202"/>
      <c r="P141" s="202"/>
    </row>
    <row r="142" spans="4:16" ht="15">
      <c r="D142" s="201"/>
      <c r="E142" s="201"/>
      <c r="F142" s="201"/>
      <c r="G142" s="201"/>
      <c r="H142" s="201"/>
      <c r="I142" s="201"/>
      <c r="J142" s="201"/>
      <c r="K142" s="201"/>
      <c r="L142" s="201"/>
      <c r="M142" s="202"/>
      <c r="N142" s="202"/>
      <c r="O142" s="202"/>
      <c r="P142" s="204"/>
    </row>
    <row r="143" spans="4:16" ht="15">
      <c r="D143" s="201"/>
      <c r="E143" s="201"/>
      <c r="F143" s="201"/>
      <c r="G143" s="201"/>
      <c r="H143" s="201"/>
      <c r="I143" s="201"/>
      <c r="J143" s="201"/>
      <c r="K143" s="201"/>
      <c r="L143" s="201"/>
      <c r="M143" s="202"/>
      <c r="N143" s="202"/>
      <c r="O143" s="202"/>
      <c r="P143" s="204"/>
    </row>
    <row r="144" spans="4:16" ht="15">
      <c r="D144" s="201"/>
      <c r="E144" s="201"/>
      <c r="F144" s="201"/>
      <c r="G144" s="201"/>
      <c r="H144" s="201"/>
      <c r="I144" s="201"/>
      <c r="J144" s="201"/>
      <c r="K144" s="201"/>
      <c r="L144" s="201"/>
      <c r="M144" s="202"/>
      <c r="N144" s="202"/>
      <c r="O144" s="202"/>
      <c r="P144" s="204"/>
    </row>
    <row r="145" spans="4:16" ht="15">
      <c r="D145" s="201"/>
      <c r="E145" s="201"/>
      <c r="F145" s="201"/>
      <c r="G145" s="201"/>
      <c r="H145" s="201"/>
      <c r="I145" s="201"/>
      <c r="J145" s="201"/>
      <c r="K145" s="201"/>
      <c r="L145" s="201"/>
      <c r="M145" s="202"/>
      <c r="N145" s="202"/>
      <c r="O145" s="202"/>
      <c r="P145" s="204"/>
    </row>
    <row r="146" spans="4:16" ht="15">
      <c r="D146" s="201"/>
      <c r="E146" s="201"/>
      <c r="F146" s="201"/>
      <c r="G146" s="201"/>
      <c r="H146" s="201"/>
      <c r="I146" s="201"/>
      <c r="J146" s="201"/>
      <c r="K146" s="201"/>
      <c r="L146" s="201"/>
      <c r="M146" s="202"/>
      <c r="N146" s="202"/>
      <c r="O146" s="202"/>
      <c r="P146" s="204"/>
    </row>
    <row r="147" spans="4:16" ht="15">
      <c r="D147" s="201"/>
      <c r="E147" s="201"/>
      <c r="F147" s="201"/>
      <c r="G147" s="201"/>
      <c r="H147" s="201"/>
      <c r="I147" s="201"/>
      <c r="J147" s="201"/>
      <c r="K147" s="201"/>
      <c r="L147" s="201"/>
      <c r="M147" s="202"/>
      <c r="N147" s="202"/>
      <c r="O147" s="202"/>
      <c r="P147" s="204"/>
    </row>
    <row r="148" spans="4:16" ht="15">
      <c r="D148" s="201"/>
      <c r="E148" s="201"/>
      <c r="F148" s="201"/>
      <c r="G148" s="201"/>
      <c r="H148" s="201"/>
      <c r="I148" s="201"/>
      <c r="J148" s="201"/>
      <c r="K148" s="201"/>
      <c r="L148" s="201"/>
      <c r="M148" s="202"/>
      <c r="N148" s="202"/>
      <c r="O148" s="202"/>
      <c r="P148" s="204"/>
    </row>
    <row r="149" spans="4:16" ht="15">
      <c r="D149" s="201"/>
      <c r="E149" s="201"/>
      <c r="F149" s="201"/>
      <c r="G149" s="201"/>
      <c r="H149" s="201"/>
      <c r="I149" s="201"/>
      <c r="J149" s="201"/>
      <c r="K149" s="201"/>
      <c r="L149" s="201"/>
      <c r="M149" s="202"/>
      <c r="N149" s="202"/>
      <c r="O149" s="202"/>
      <c r="P149" s="204"/>
    </row>
    <row r="150" spans="4:16" ht="15">
      <c r="D150" s="201"/>
      <c r="E150" s="201"/>
      <c r="F150" s="201"/>
      <c r="G150" s="201"/>
      <c r="H150" s="201"/>
      <c r="I150" s="201"/>
      <c r="J150" s="201"/>
      <c r="K150" s="201"/>
      <c r="L150" s="201"/>
      <c r="M150" s="202"/>
      <c r="N150" s="202"/>
      <c r="O150" s="202"/>
      <c r="P150" s="204"/>
    </row>
    <row r="151" spans="4:16" ht="15">
      <c r="D151" s="201"/>
      <c r="E151" s="201"/>
      <c r="F151" s="201"/>
      <c r="G151" s="201"/>
      <c r="H151" s="201"/>
      <c r="I151" s="201"/>
      <c r="J151" s="201"/>
      <c r="K151" s="201"/>
      <c r="L151" s="201"/>
      <c r="M151" s="202"/>
      <c r="N151" s="202"/>
      <c r="O151" s="202"/>
      <c r="P151" s="204"/>
    </row>
    <row r="152" spans="4:16" ht="15">
      <c r="D152" s="201"/>
      <c r="E152" s="201"/>
      <c r="F152" s="201"/>
      <c r="G152" s="201"/>
      <c r="H152" s="201"/>
      <c r="I152" s="201"/>
      <c r="J152" s="201"/>
      <c r="K152" s="201"/>
      <c r="L152" s="201"/>
      <c r="M152" s="202"/>
      <c r="N152" s="202"/>
      <c r="O152" s="202"/>
      <c r="P152" s="204"/>
    </row>
    <row r="153" spans="4:16" ht="15">
      <c r="D153" s="201"/>
      <c r="E153" s="201"/>
      <c r="F153" s="201"/>
      <c r="G153" s="201"/>
      <c r="H153" s="201"/>
      <c r="I153" s="201"/>
      <c r="J153" s="201"/>
      <c r="K153" s="201"/>
      <c r="L153" s="201"/>
      <c r="M153" s="202"/>
      <c r="N153" s="202"/>
      <c r="O153" s="202"/>
      <c r="P153" s="204"/>
    </row>
    <row r="154" spans="4:16" ht="15">
      <c r="D154" s="201"/>
      <c r="E154" s="201"/>
      <c r="F154" s="201"/>
      <c r="G154" s="201"/>
      <c r="H154" s="201"/>
      <c r="I154" s="201"/>
      <c r="J154" s="201"/>
      <c r="K154" s="201"/>
      <c r="L154" s="201"/>
      <c r="M154" s="202"/>
      <c r="N154" s="202"/>
      <c r="O154" s="202"/>
      <c r="P154" s="204"/>
    </row>
    <row r="155" spans="4:16" ht="15">
      <c r="D155" s="201"/>
      <c r="E155" s="201"/>
      <c r="F155" s="201"/>
      <c r="G155" s="201"/>
      <c r="H155" s="201"/>
      <c r="I155" s="201"/>
      <c r="J155" s="201"/>
      <c r="K155" s="201"/>
      <c r="L155" s="201"/>
      <c r="M155" s="202"/>
      <c r="N155" s="202"/>
      <c r="O155" s="202"/>
      <c r="P155" s="204"/>
    </row>
    <row r="156" spans="4:16" ht="15">
      <c r="D156" s="201"/>
      <c r="E156" s="201"/>
      <c r="F156" s="201"/>
      <c r="G156" s="201"/>
      <c r="H156" s="201"/>
      <c r="I156" s="201"/>
      <c r="J156" s="201"/>
      <c r="K156" s="201"/>
      <c r="L156" s="201"/>
      <c r="M156" s="202"/>
      <c r="N156" s="202"/>
      <c r="O156" s="202"/>
      <c r="P156" s="204"/>
    </row>
    <row r="157" spans="4:16" ht="15">
      <c r="D157" s="201"/>
      <c r="E157" s="201"/>
      <c r="F157" s="201"/>
      <c r="G157" s="201"/>
      <c r="H157" s="201"/>
      <c r="I157" s="201"/>
      <c r="J157" s="201"/>
      <c r="K157" s="201"/>
      <c r="L157" s="201"/>
      <c r="M157" s="202"/>
      <c r="N157" s="202"/>
      <c r="O157" s="202"/>
      <c r="P157" s="204"/>
    </row>
    <row r="158" spans="4:16" ht="15">
      <c r="D158" s="201"/>
      <c r="E158" s="201"/>
      <c r="F158" s="201"/>
      <c r="G158" s="201"/>
      <c r="H158" s="201"/>
      <c r="I158" s="201"/>
      <c r="J158" s="201"/>
      <c r="K158" s="201"/>
      <c r="L158" s="201"/>
      <c r="M158" s="202"/>
      <c r="N158" s="202"/>
      <c r="O158" s="202"/>
      <c r="P158" s="204"/>
    </row>
    <row r="159" spans="4:16" ht="15">
      <c r="D159" s="201"/>
      <c r="E159" s="201"/>
      <c r="F159" s="201"/>
      <c r="G159" s="201"/>
      <c r="H159" s="201"/>
      <c r="I159" s="201"/>
      <c r="J159" s="201"/>
      <c r="K159" s="201"/>
      <c r="L159" s="201"/>
      <c r="M159" s="202"/>
      <c r="N159" s="202"/>
      <c r="O159" s="202"/>
      <c r="P159" s="204"/>
    </row>
    <row r="160" spans="4:16" ht="15">
      <c r="D160" s="201"/>
      <c r="E160" s="201"/>
      <c r="F160" s="201"/>
      <c r="G160" s="201"/>
      <c r="H160" s="201"/>
      <c r="I160" s="201"/>
      <c r="J160" s="201"/>
      <c r="K160" s="201"/>
      <c r="L160" s="201"/>
      <c r="M160" s="202"/>
      <c r="N160" s="202"/>
      <c r="O160" s="202"/>
      <c r="P160" s="204"/>
    </row>
    <row r="161" spans="4:16" ht="15">
      <c r="D161" s="201"/>
      <c r="E161" s="201"/>
      <c r="F161" s="201"/>
      <c r="G161" s="201"/>
      <c r="H161" s="201"/>
      <c r="I161" s="201"/>
      <c r="J161" s="201"/>
      <c r="K161" s="201"/>
      <c r="L161" s="201"/>
      <c r="M161" s="202"/>
      <c r="N161" s="202"/>
      <c r="O161" s="202"/>
      <c r="P161" s="204"/>
    </row>
    <row r="162" spans="4:16" ht="15">
      <c r="D162" s="201"/>
      <c r="E162" s="201"/>
      <c r="F162" s="201"/>
      <c r="G162" s="201"/>
      <c r="H162" s="201"/>
      <c r="I162" s="201"/>
      <c r="J162" s="201"/>
      <c r="K162" s="201"/>
      <c r="L162" s="201"/>
      <c r="M162" s="202"/>
      <c r="N162" s="202"/>
      <c r="O162" s="202"/>
      <c r="P162" s="204"/>
    </row>
    <row r="163" spans="4:16" ht="15">
      <c r="D163" s="201"/>
      <c r="E163" s="201"/>
      <c r="F163" s="201"/>
      <c r="G163" s="201"/>
      <c r="H163" s="201"/>
      <c r="I163" s="201"/>
      <c r="J163" s="201"/>
      <c r="K163" s="201"/>
      <c r="L163" s="201"/>
      <c r="M163" s="202"/>
      <c r="N163" s="202"/>
      <c r="O163" s="202"/>
      <c r="P163" s="204"/>
    </row>
    <row r="164" spans="4:16" ht="15">
      <c r="D164" s="201"/>
      <c r="E164" s="201"/>
      <c r="F164" s="201"/>
      <c r="G164" s="201"/>
      <c r="H164" s="201"/>
      <c r="I164" s="201"/>
      <c r="J164" s="201"/>
      <c r="K164" s="201"/>
      <c r="L164" s="201"/>
      <c r="M164" s="202"/>
      <c r="N164" s="202"/>
      <c r="O164" s="202"/>
      <c r="P164" s="204"/>
    </row>
    <row r="165" spans="4:16" ht="15">
      <c r="D165" s="201"/>
      <c r="E165" s="201"/>
      <c r="F165" s="201"/>
      <c r="G165" s="201"/>
      <c r="H165" s="201"/>
      <c r="I165" s="201"/>
      <c r="J165" s="201"/>
      <c r="K165" s="201"/>
      <c r="L165" s="201"/>
      <c r="M165" s="202"/>
      <c r="N165" s="202"/>
      <c r="O165" s="202"/>
      <c r="P165" s="204"/>
    </row>
    <row r="166" spans="4:16" ht="15">
      <c r="D166" s="201"/>
      <c r="E166" s="201"/>
      <c r="F166" s="201"/>
      <c r="G166" s="201"/>
      <c r="H166" s="201"/>
      <c r="I166" s="201"/>
      <c r="J166" s="201"/>
      <c r="K166" s="201"/>
      <c r="L166" s="201"/>
      <c r="M166" s="202"/>
      <c r="N166" s="202"/>
      <c r="O166" s="202"/>
      <c r="P166" s="204"/>
    </row>
    <row r="167" spans="4:16" ht="15">
      <c r="D167" s="201"/>
      <c r="E167" s="201"/>
      <c r="F167" s="201"/>
      <c r="G167" s="201"/>
      <c r="H167" s="201"/>
      <c r="I167" s="201"/>
      <c r="J167" s="201"/>
      <c r="K167" s="201"/>
      <c r="L167" s="201"/>
      <c r="M167" s="202"/>
      <c r="N167" s="202"/>
      <c r="O167" s="202"/>
      <c r="P167" s="204"/>
    </row>
    <row r="168" spans="4:16" ht="15">
      <c r="D168" s="201"/>
      <c r="E168" s="201"/>
      <c r="F168" s="201"/>
      <c r="G168" s="201"/>
      <c r="H168" s="201"/>
      <c r="I168" s="201"/>
      <c r="J168" s="201"/>
      <c r="K168" s="201"/>
      <c r="L168" s="201"/>
      <c r="M168" s="202"/>
      <c r="N168" s="202"/>
      <c r="O168" s="202"/>
      <c r="P168" s="204"/>
    </row>
    <row r="169" spans="4:16" ht="15">
      <c r="D169" s="201"/>
      <c r="E169" s="201"/>
      <c r="F169" s="201"/>
      <c r="G169" s="201"/>
      <c r="H169" s="201"/>
      <c r="I169" s="201"/>
      <c r="J169" s="201"/>
      <c r="K169" s="201"/>
      <c r="L169" s="201"/>
      <c r="M169" s="202"/>
      <c r="N169" s="202"/>
      <c r="O169" s="202"/>
      <c r="P169" s="204"/>
    </row>
    <row r="170" spans="4:16" ht="15">
      <c r="D170" s="201"/>
      <c r="E170" s="201"/>
      <c r="F170" s="201"/>
      <c r="G170" s="201"/>
      <c r="H170" s="201"/>
      <c r="I170" s="201"/>
      <c r="J170" s="201"/>
      <c r="K170" s="201"/>
      <c r="L170" s="201"/>
      <c r="M170" s="202"/>
      <c r="N170" s="202"/>
      <c r="O170" s="202"/>
      <c r="P170" s="204"/>
    </row>
    <row r="171" spans="4:16" ht="15">
      <c r="D171" s="201"/>
      <c r="E171" s="201"/>
      <c r="F171" s="201"/>
      <c r="G171" s="201"/>
      <c r="H171" s="201"/>
      <c r="I171" s="201"/>
      <c r="J171" s="201"/>
      <c r="K171" s="201"/>
      <c r="L171" s="201"/>
      <c r="M171" s="202"/>
      <c r="N171" s="202"/>
      <c r="O171" s="202"/>
      <c r="P171" s="204"/>
    </row>
    <row r="172" spans="4:16" ht="15">
      <c r="D172" s="201"/>
      <c r="E172" s="201"/>
      <c r="F172" s="201"/>
      <c r="G172" s="201"/>
      <c r="H172" s="201"/>
      <c r="I172" s="201"/>
      <c r="J172" s="201"/>
      <c r="K172" s="201"/>
      <c r="L172" s="201"/>
      <c r="M172" s="202"/>
      <c r="N172" s="202"/>
      <c r="O172" s="202"/>
      <c r="P172" s="204"/>
    </row>
    <row r="173" spans="4:16" ht="15">
      <c r="D173" s="201"/>
      <c r="E173" s="201"/>
      <c r="F173" s="201"/>
      <c r="G173" s="201"/>
      <c r="H173" s="201"/>
      <c r="I173" s="201"/>
      <c r="J173" s="201"/>
      <c r="K173" s="201"/>
      <c r="L173" s="201"/>
      <c r="M173" s="202"/>
      <c r="N173" s="202"/>
      <c r="O173" s="202"/>
      <c r="P173" s="204"/>
    </row>
    <row r="174" spans="4:16" ht="15">
      <c r="D174" s="201"/>
      <c r="E174" s="201"/>
      <c r="F174" s="201"/>
      <c r="G174" s="201"/>
      <c r="H174" s="201"/>
      <c r="I174" s="201"/>
      <c r="J174" s="201"/>
      <c r="K174" s="201"/>
      <c r="L174" s="201"/>
      <c r="M174" s="202"/>
      <c r="N174" s="202"/>
      <c r="O174" s="202"/>
      <c r="P174" s="204"/>
    </row>
    <row r="175" spans="4:16" ht="15">
      <c r="D175" s="201"/>
      <c r="E175" s="201"/>
      <c r="F175" s="201"/>
      <c r="G175" s="201"/>
      <c r="H175" s="201"/>
      <c r="I175" s="201"/>
      <c r="J175" s="201"/>
      <c r="K175" s="201"/>
      <c r="L175" s="201"/>
      <c r="M175" s="202"/>
      <c r="N175" s="202"/>
      <c r="O175" s="202"/>
      <c r="P175" s="204"/>
    </row>
    <row r="176" spans="4:16" ht="15">
      <c r="D176" s="201"/>
      <c r="E176" s="201"/>
      <c r="F176" s="201"/>
      <c r="G176" s="201"/>
      <c r="H176" s="201"/>
      <c r="I176" s="201"/>
      <c r="J176" s="201"/>
      <c r="K176" s="201"/>
      <c r="L176" s="201"/>
      <c r="M176" s="202"/>
      <c r="N176" s="202"/>
      <c r="O176" s="202"/>
      <c r="P176" s="204"/>
    </row>
    <row r="177" spans="4:16" ht="15">
      <c r="D177" s="201"/>
      <c r="E177" s="201"/>
      <c r="F177" s="201"/>
      <c r="G177" s="201"/>
      <c r="H177" s="201"/>
      <c r="I177" s="201"/>
      <c r="J177" s="201"/>
      <c r="K177" s="201"/>
      <c r="L177" s="201"/>
      <c r="M177" s="202"/>
      <c r="N177" s="202"/>
      <c r="O177" s="202"/>
      <c r="P177" s="204"/>
    </row>
    <row r="178" spans="4:16" ht="15">
      <c r="D178" s="201"/>
      <c r="E178" s="201"/>
      <c r="F178" s="201"/>
      <c r="G178" s="201"/>
      <c r="H178" s="201"/>
      <c r="I178" s="201"/>
      <c r="J178" s="201"/>
      <c r="K178" s="201"/>
      <c r="L178" s="201"/>
      <c r="M178" s="202"/>
      <c r="N178" s="202"/>
      <c r="O178" s="202"/>
      <c r="P178" s="204"/>
    </row>
    <row r="179" spans="4:16" ht="15">
      <c r="D179" s="201"/>
      <c r="E179" s="201"/>
      <c r="F179" s="201"/>
      <c r="G179" s="201"/>
      <c r="H179" s="201"/>
      <c r="I179" s="201"/>
      <c r="J179" s="201"/>
      <c r="K179" s="201"/>
      <c r="L179" s="201"/>
      <c r="M179" s="202"/>
      <c r="N179" s="202"/>
      <c r="O179" s="202"/>
      <c r="P179" s="204"/>
    </row>
    <row r="180" spans="4:16" ht="15">
      <c r="D180" s="201"/>
      <c r="E180" s="201"/>
      <c r="F180" s="201"/>
      <c r="G180" s="201"/>
      <c r="H180" s="201"/>
      <c r="I180" s="201"/>
      <c r="J180" s="201"/>
      <c r="K180" s="201"/>
      <c r="L180" s="201"/>
      <c r="M180" s="202"/>
      <c r="N180" s="202"/>
      <c r="O180" s="202"/>
      <c r="P180" s="204"/>
    </row>
    <row r="181" spans="4:16" ht="15">
      <c r="D181" s="201"/>
      <c r="E181" s="201"/>
      <c r="F181" s="201"/>
      <c r="G181" s="201"/>
      <c r="H181" s="201"/>
      <c r="I181" s="201"/>
      <c r="J181" s="201"/>
      <c r="K181" s="201"/>
      <c r="L181" s="201"/>
      <c r="M181" s="202"/>
      <c r="N181" s="202"/>
      <c r="O181" s="202"/>
      <c r="P181" s="204"/>
    </row>
    <row r="182" spans="4:16" ht="15">
      <c r="D182" s="201"/>
      <c r="E182" s="201"/>
      <c r="F182" s="201"/>
      <c r="G182" s="201"/>
      <c r="H182" s="201"/>
      <c r="I182" s="201"/>
      <c r="J182" s="201"/>
      <c r="K182" s="201"/>
      <c r="L182" s="201"/>
      <c r="M182" s="202"/>
      <c r="N182" s="202"/>
      <c r="O182" s="202"/>
      <c r="P182" s="204"/>
    </row>
    <row r="183" spans="4:16" ht="15">
      <c r="D183" s="201"/>
      <c r="E183" s="201"/>
      <c r="F183" s="201"/>
      <c r="G183" s="201"/>
      <c r="H183" s="201"/>
      <c r="I183" s="201"/>
      <c r="J183" s="201"/>
      <c r="K183" s="201"/>
      <c r="L183" s="201"/>
      <c r="M183" s="202"/>
      <c r="N183" s="202"/>
      <c r="O183" s="202"/>
      <c r="P183" s="204"/>
    </row>
    <row r="184" spans="4:16" ht="15">
      <c r="D184" s="201"/>
      <c r="E184" s="201"/>
      <c r="F184" s="201"/>
      <c r="G184" s="201"/>
      <c r="H184" s="201"/>
      <c r="I184" s="201"/>
      <c r="J184" s="201"/>
      <c r="K184" s="201"/>
      <c r="L184" s="201"/>
      <c r="M184" s="202"/>
      <c r="N184" s="202"/>
      <c r="O184" s="202"/>
      <c r="P184" s="204"/>
    </row>
    <row r="185" spans="4:16" ht="15">
      <c r="D185" s="201"/>
      <c r="E185" s="201"/>
      <c r="F185" s="201"/>
      <c r="G185" s="201"/>
      <c r="H185" s="201"/>
      <c r="I185" s="201"/>
      <c r="J185" s="201"/>
      <c r="K185" s="201"/>
      <c r="L185" s="201"/>
      <c r="M185" s="202"/>
      <c r="N185" s="202"/>
      <c r="O185" s="202"/>
      <c r="P185" s="204"/>
    </row>
    <row r="186" spans="4:16" ht="15">
      <c r="D186" s="201"/>
      <c r="E186" s="201"/>
      <c r="F186" s="201"/>
      <c r="G186" s="201"/>
      <c r="H186" s="201"/>
      <c r="I186" s="201"/>
      <c r="J186" s="201"/>
      <c r="K186" s="201"/>
      <c r="L186" s="201"/>
      <c r="M186" s="202"/>
      <c r="N186" s="202"/>
      <c r="O186" s="202"/>
      <c r="P186" s="204"/>
    </row>
    <row r="187" spans="4:16" ht="15">
      <c r="D187" s="201"/>
      <c r="E187" s="201"/>
      <c r="F187" s="201"/>
      <c r="G187" s="201"/>
      <c r="H187" s="201"/>
      <c r="I187" s="201"/>
      <c r="J187" s="201"/>
      <c r="K187" s="201"/>
      <c r="L187" s="201"/>
      <c r="M187" s="202"/>
      <c r="N187" s="202"/>
      <c r="O187" s="202"/>
      <c r="P187" s="204"/>
    </row>
    <row r="188" spans="4:16" ht="15">
      <c r="D188" s="201"/>
      <c r="E188" s="201"/>
      <c r="F188" s="201"/>
      <c r="G188" s="201"/>
      <c r="H188" s="201"/>
      <c r="I188" s="201"/>
      <c r="J188" s="201"/>
      <c r="K188" s="201"/>
      <c r="L188" s="201"/>
      <c r="M188" s="202"/>
      <c r="N188" s="202"/>
      <c r="O188" s="202"/>
      <c r="P188" s="204"/>
    </row>
    <row r="189" spans="4:16" ht="15">
      <c r="D189" s="201"/>
      <c r="E189" s="201"/>
      <c r="F189" s="201"/>
      <c r="G189" s="201"/>
      <c r="H189" s="201"/>
      <c r="I189" s="201"/>
      <c r="J189" s="201"/>
      <c r="K189" s="201"/>
      <c r="L189" s="201"/>
      <c r="M189" s="202"/>
      <c r="N189" s="202"/>
      <c r="O189" s="202"/>
      <c r="P189" s="204"/>
    </row>
    <row r="190" spans="4:16" ht="15">
      <c r="D190" s="201"/>
      <c r="E190" s="201"/>
      <c r="F190" s="201"/>
      <c r="G190" s="201"/>
      <c r="H190" s="201"/>
      <c r="I190" s="201"/>
      <c r="J190" s="201"/>
      <c r="K190" s="201"/>
      <c r="L190" s="201"/>
      <c r="M190" s="202"/>
      <c r="N190" s="202"/>
      <c r="O190" s="202"/>
      <c r="P190" s="204"/>
    </row>
    <row r="191" spans="4:16" ht="15">
      <c r="D191" s="201"/>
      <c r="E191" s="201"/>
      <c r="F191" s="201"/>
      <c r="G191" s="201"/>
      <c r="H191" s="201"/>
      <c r="I191" s="201"/>
      <c r="J191" s="201"/>
      <c r="K191" s="201"/>
      <c r="L191" s="201"/>
      <c r="M191" s="202"/>
      <c r="N191" s="202"/>
      <c r="O191" s="202"/>
      <c r="P191" s="204"/>
    </row>
    <row r="192" spans="4:16" ht="15">
      <c r="D192" s="201"/>
      <c r="E192" s="201"/>
      <c r="F192" s="201"/>
      <c r="G192" s="201"/>
      <c r="H192" s="201"/>
      <c r="I192" s="201"/>
      <c r="J192" s="201"/>
      <c r="K192" s="201"/>
      <c r="L192" s="201"/>
      <c r="M192" s="202"/>
      <c r="N192" s="202"/>
      <c r="O192" s="202"/>
      <c r="P192" s="204"/>
    </row>
    <row r="193" spans="4:16" ht="15">
      <c r="D193" s="201"/>
      <c r="E193" s="201"/>
      <c r="F193" s="201"/>
      <c r="G193" s="201"/>
      <c r="H193" s="201"/>
      <c r="I193" s="201"/>
      <c r="J193" s="201"/>
      <c r="K193" s="201"/>
      <c r="L193" s="201"/>
      <c r="M193" s="202"/>
      <c r="N193" s="202"/>
      <c r="O193" s="202"/>
      <c r="P193" s="204"/>
    </row>
    <row r="194" spans="4:16" ht="15">
      <c r="D194" s="201"/>
      <c r="E194" s="201"/>
      <c r="F194" s="201"/>
      <c r="G194" s="201"/>
      <c r="H194" s="201"/>
      <c r="I194" s="201"/>
      <c r="J194" s="201"/>
      <c r="K194" s="201"/>
      <c r="L194" s="201"/>
      <c r="M194" s="202"/>
      <c r="N194" s="202"/>
      <c r="O194" s="202"/>
      <c r="P194" s="204"/>
    </row>
    <row r="195" spans="4:16" ht="15">
      <c r="D195" s="201"/>
      <c r="E195" s="201"/>
      <c r="F195" s="201"/>
      <c r="G195" s="201"/>
      <c r="H195" s="201"/>
      <c r="I195" s="201"/>
      <c r="J195" s="201"/>
      <c r="K195" s="201"/>
      <c r="L195" s="201"/>
      <c r="M195" s="202"/>
      <c r="N195" s="202"/>
      <c r="O195" s="202"/>
      <c r="P195" s="204"/>
    </row>
    <row r="196" spans="4:16" ht="15">
      <c r="D196" s="201"/>
      <c r="E196" s="201"/>
      <c r="F196" s="201"/>
      <c r="G196" s="201"/>
      <c r="H196" s="201"/>
      <c r="I196" s="201"/>
      <c r="J196" s="201"/>
      <c r="K196" s="201"/>
      <c r="L196" s="201"/>
      <c r="M196" s="202"/>
      <c r="N196" s="202"/>
      <c r="O196" s="202"/>
      <c r="P196" s="204"/>
    </row>
    <row r="197" spans="4:16" ht="15">
      <c r="D197" s="201"/>
      <c r="E197" s="201"/>
      <c r="F197" s="201"/>
      <c r="G197" s="201"/>
      <c r="H197" s="201"/>
      <c r="I197" s="201"/>
      <c r="J197" s="201"/>
      <c r="K197" s="201"/>
      <c r="L197" s="201"/>
      <c r="M197" s="202"/>
      <c r="N197" s="202"/>
      <c r="O197" s="202"/>
      <c r="P197" s="204"/>
    </row>
    <row r="198" spans="4:16" ht="15">
      <c r="D198" s="201"/>
      <c r="E198" s="201"/>
      <c r="F198" s="201"/>
      <c r="G198" s="201"/>
      <c r="H198" s="201"/>
      <c r="I198" s="201"/>
      <c r="J198" s="201"/>
      <c r="K198" s="201"/>
      <c r="L198" s="201"/>
      <c r="M198" s="202"/>
      <c r="N198" s="202"/>
      <c r="O198" s="202"/>
      <c r="P198" s="204"/>
    </row>
    <row r="199" spans="4:16" ht="15">
      <c r="D199" s="201"/>
      <c r="E199" s="201"/>
      <c r="F199" s="201"/>
      <c r="G199" s="201"/>
      <c r="H199" s="201"/>
      <c r="I199" s="201"/>
      <c r="J199" s="201"/>
      <c r="K199" s="201"/>
      <c r="L199" s="201"/>
      <c r="M199" s="202"/>
      <c r="N199" s="202"/>
      <c r="O199" s="202"/>
      <c r="P199" s="204"/>
    </row>
    <row r="200" spans="4:16" ht="15">
      <c r="D200" s="201"/>
      <c r="E200" s="201"/>
      <c r="F200" s="201"/>
      <c r="G200" s="201"/>
      <c r="H200" s="201"/>
      <c r="I200" s="201"/>
      <c r="J200" s="201"/>
      <c r="K200" s="201"/>
      <c r="L200" s="201"/>
      <c r="M200" s="202"/>
      <c r="N200" s="202"/>
      <c r="O200" s="202"/>
      <c r="P200" s="204"/>
    </row>
    <row r="201" spans="4:16" ht="15">
      <c r="D201" s="201"/>
      <c r="E201" s="201"/>
      <c r="F201" s="201"/>
      <c r="G201" s="201"/>
      <c r="H201" s="201"/>
      <c r="I201" s="201"/>
      <c r="J201" s="201"/>
      <c r="K201" s="201"/>
      <c r="L201" s="201"/>
      <c r="M201" s="202"/>
      <c r="N201" s="202"/>
      <c r="O201" s="202"/>
      <c r="P201" s="204"/>
    </row>
    <row r="202" spans="4:16" ht="15">
      <c r="D202" s="201"/>
      <c r="E202" s="201"/>
      <c r="F202" s="201"/>
      <c r="G202" s="201"/>
      <c r="H202" s="201"/>
      <c r="I202" s="201"/>
      <c r="J202" s="201"/>
      <c r="K202" s="201"/>
      <c r="L202" s="201"/>
      <c r="M202" s="202"/>
      <c r="N202" s="202"/>
      <c r="O202" s="202"/>
      <c r="P202" s="204"/>
    </row>
    <row r="203" spans="4:16" ht="15">
      <c r="D203" s="201"/>
      <c r="E203" s="201"/>
      <c r="F203" s="201"/>
      <c r="G203" s="201"/>
      <c r="H203" s="201"/>
      <c r="I203" s="201"/>
      <c r="J203" s="201"/>
      <c r="K203" s="201"/>
      <c r="L203" s="201"/>
      <c r="M203" s="202"/>
      <c r="N203" s="202"/>
      <c r="O203" s="202"/>
      <c r="P203" s="204"/>
    </row>
    <row r="204" spans="4:16" ht="15">
      <c r="D204" s="201"/>
      <c r="E204" s="201"/>
      <c r="F204" s="201"/>
      <c r="G204" s="201"/>
      <c r="H204" s="201"/>
      <c r="I204" s="201"/>
      <c r="J204" s="201"/>
      <c r="K204" s="201"/>
      <c r="L204" s="201"/>
      <c r="M204" s="202"/>
      <c r="N204" s="202"/>
      <c r="O204" s="202"/>
      <c r="P204" s="204"/>
    </row>
    <row r="205" spans="4:16" ht="15">
      <c r="D205" s="201"/>
      <c r="E205" s="201"/>
      <c r="F205" s="201"/>
      <c r="G205" s="201"/>
      <c r="H205" s="201"/>
      <c r="I205" s="201"/>
      <c r="J205" s="201"/>
      <c r="K205" s="201"/>
      <c r="L205" s="201"/>
      <c r="M205" s="202"/>
      <c r="N205" s="202"/>
      <c r="O205" s="202"/>
      <c r="P205" s="204"/>
    </row>
    <row r="206" spans="4:16" ht="15">
      <c r="D206" s="201"/>
      <c r="E206" s="201"/>
      <c r="F206" s="201"/>
      <c r="G206" s="201"/>
      <c r="H206" s="201"/>
      <c r="I206" s="201"/>
      <c r="J206" s="201"/>
      <c r="K206" s="201"/>
      <c r="L206" s="201"/>
      <c r="M206" s="202"/>
      <c r="N206" s="202"/>
      <c r="O206" s="202"/>
      <c r="P206" s="204"/>
    </row>
    <row r="207" spans="4:16" ht="15">
      <c r="D207" s="201"/>
      <c r="E207" s="201"/>
      <c r="F207" s="201"/>
      <c r="G207" s="201"/>
      <c r="H207" s="201"/>
      <c r="I207" s="201"/>
      <c r="J207" s="201"/>
      <c r="K207" s="201"/>
      <c r="L207" s="201"/>
      <c r="M207" s="202"/>
      <c r="N207" s="202"/>
      <c r="O207" s="202"/>
      <c r="P207" s="204"/>
    </row>
    <row r="208" spans="4:16" ht="15">
      <c r="D208" s="201"/>
      <c r="E208" s="201"/>
      <c r="F208" s="201"/>
      <c r="G208" s="201"/>
      <c r="H208" s="201"/>
      <c r="I208" s="201"/>
      <c r="J208" s="201"/>
      <c r="K208" s="201"/>
      <c r="L208" s="201"/>
      <c r="M208" s="202"/>
      <c r="N208" s="202"/>
      <c r="O208" s="202"/>
      <c r="P208" s="204"/>
    </row>
    <row r="209" spans="4:16" ht="15">
      <c r="D209" s="201"/>
      <c r="E209" s="201"/>
      <c r="F209" s="201"/>
      <c r="G209" s="201"/>
      <c r="H209" s="201"/>
      <c r="I209" s="201"/>
      <c r="J209" s="201"/>
      <c r="K209" s="201"/>
      <c r="L209" s="201"/>
      <c r="M209" s="202"/>
      <c r="N209" s="202"/>
      <c r="O209" s="202"/>
      <c r="P209" s="204"/>
    </row>
    <row r="210" spans="4:16" ht="15">
      <c r="D210" s="201"/>
      <c r="E210" s="201"/>
      <c r="F210" s="201"/>
      <c r="G210" s="201"/>
      <c r="H210" s="201"/>
      <c r="I210" s="201"/>
      <c r="J210" s="201"/>
      <c r="K210" s="201"/>
      <c r="L210" s="201"/>
      <c r="M210" s="202"/>
      <c r="N210" s="202"/>
      <c r="O210" s="202"/>
      <c r="P210" s="204"/>
    </row>
    <row r="211" spans="4:16" ht="15">
      <c r="D211" s="201"/>
      <c r="E211" s="201"/>
      <c r="F211" s="201"/>
      <c r="G211" s="201"/>
      <c r="H211" s="201"/>
      <c r="I211" s="201"/>
      <c r="J211" s="201"/>
      <c r="K211" s="201"/>
      <c r="L211" s="201"/>
      <c r="M211" s="202"/>
      <c r="N211" s="202"/>
      <c r="O211" s="202"/>
      <c r="P211" s="204"/>
    </row>
    <row r="212" spans="4:16" ht="15">
      <c r="D212" s="201"/>
      <c r="E212" s="201"/>
      <c r="F212" s="201"/>
      <c r="G212" s="201"/>
      <c r="H212" s="201"/>
      <c r="I212" s="201"/>
      <c r="J212" s="201"/>
      <c r="K212" s="201"/>
      <c r="L212" s="201"/>
      <c r="M212" s="202"/>
      <c r="N212" s="202"/>
      <c r="O212" s="202"/>
      <c r="P212" s="204"/>
    </row>
    <row r="213" spans="4:16" ht="15">
      <c r="D213" s="201"/>
      <c r="E213" s="201"/>
      <c r="F213" s="201"/>
      <c r="G213" s="201"/>
      <c r="H213" s="201"/>
      <c r="I213" s="201"/>
      <c r="J213" s="201"/>
      <c r="K213" s="201"/>
      <c r="L213" s="201"/>
      <c r="M213" s="202"/>
      <c r="N213" s="202"/>
      <c r="O213" s="202"/>
      <c r="P213" s="204"/>
    </row>
    <row r="214" spans="4:16" ht="15">
      <c r="D214" s="201"/>
      <c r="E214" s="201"/>
      <c r="F214" s="201"/>
      <c r="G214" s="201"/>
      <c r="H214" s="201"/>
      <c r="I214" s="201"/>
      <c r="J214" s="201"/>
      <c r="K214" s="201"/>
      <c r="L214" s="201"/>
      <c r="M214" s="202"/>
      <c r="N214" s="202"/>
      <c r="O214" s="202"/>
      <c r="P214" s="204"/>
    </row>
    <row r="215" spans="4:16" ht="15">
      <c r="D215" s="201"/>
      <c r="E215" s="201"/>
      <c r="F215" s="201"/>
      <c r="G215" s="201"/>
      <c r="H215" s="201"/>
      <c r="I215" s="201"/>
      <c r="J215" s="201"/>
      <c r="K215" s="201"/>
      <c r="L215" s="201"/>
      <c r="M215" s="202"/>
      <c r="N215" s="202"/>
      <c r="O215" s="202"/>
      <c r="P215" s="204"/>
    </row>
    <row r="216" spans="4:16" ht="15">
      <c r="D216" s="201"/>
      <c r="E216" s="201"/>
      <c r="F216" s="201"/>
      <c r="G216" s="201"/>
      <c r="H216" s="201"/>
      <c r="I216" s="201"/>
      <c r="J216" s="201"/>
      <c r="K216" s="201"/>
      <c r="L216" s="201"/>
      <c r="M216" s="202"/>
      <c r="N216" s="202"/>
      <c r="O216" s="202"/>
      <c r="P216" s="204"/>
    </row>
    <row r="217" spans="4:16" ht="15">
      <c r="D217" s="201"/>
      <c r="E217" s="201"/>
      <c r="F217" s="201"/>
      <c r="G217" s="201"/>
      <c r="H217" s="201"/>
      <c r="I217" s="201"/>
      <c r="J217" s="201"/>
      <c r="K217" s="201"/>
      <c r="L217" s="201"/>
      <c r="M217" s="202"/>
      <c r="N217" s="202"/>
      <c r="O217" s="202"/>
      <c r="P217" s="204"/>
    </row>
    <row r="218" spans="4:16" ht="15">
      <c r="D218" s="201"/>
      <c r="E218" s="201"/>
      <c r="F218" s="201"/>
      <c r="G218" s="201"/>
      <c r="H218" s="201"/>
      <c r="I218" s="201"/>
      <c r="J218" s="201"/>
      <c r="K218" s="201"/>
      <c r="L218" s="201"/>
      <c r="M218" s="202"/>
      <c r="N218" s="202"/>
      <c r="O218" s="202"/>
      <c r="P218" s="204"/>
    </row>
    <row r="219" spans="4:16" ht="15">
      <c r="D219" s="201"/>
      <c r="E219" s="201"/>
      <c r="F219" s="201"/>
      <c r="G219" s="201"/>
      <c r="H219" s="201"/>
      <c r="I219" s="201"/>
      <c r="J219" s="201"/>
      <c r="K219" s="201"/>
      <c r="L219" s="201"/>
      <c r="M219" s="202"/>
      <c r="N219" s="202"/>
      <c r="O219" s="202"/>
      <c r="P219" s="204"/>
    </row>
    <row r="220" spans="4:16" ht="15">
      <c r="D220" s="201"/>
      <c r="E220" s="201"/>
      <c r="F220" s="201"/>
      <c r="G220" s="201"/>
      <c r="H220" s="201"/>
      <c r="I220" s="201"/>
      <c r="J220" s="201"/>
      <c r="K220" s="201"/>
      <c r="L220" s="201"/>
      <c r="M220" s="202"/>
      <c r="N220" s="202"/>
      <c r="O220" s="202"/>
      <c r="P220" s="204"/>
    </row>
    <row r="221" spans="4:16" ht="15">
      <c r="D221" s="201"/>
      <c r="E221" s="201"/>
      <c r="F221" s="201"/>
      <c r="G221" s="201"/>
      <c r="H221" s="201"/>
      <c r="I221" s="201"/>
      <c r="J221" s="201"/>
      <c r="K221" s="201"/>
      <c r="L221" s="201"/>
      <c r="M221" s="202"/>
      <c r="N221" s="202"/>
      <c r="O221" s="202"/>
      <c r="P221" s="204"/>
    </row>
    <row r="222" spans="4:16" ht="15">
      <c r="D222" s="201"/>
      <c r="E222" s="201"/>
      <c r="F222" s="201"/>
      <c r="G222" s="201"/>
      <c r="H222" s="201"/>
      <c r="I222" s="201"/>
      <c r="J222" s="201"/>
      <c r="K222" s="201"/>
      <c r="L222" s="201"/>
      <c r="M222" s="202"/>
      <c r="N222" s="202"/>
      <c r="O222" s="202"/>
      <c r="P222" s="204"/>
    </row>
    <row r="223" spans="4:16" ht="15">
      <c r="D223" s="201"/>
      <c r="E223" s="201"/>
      <c r="F223" s="201"/>
      <c r="G223" s="201"/>
      <c r="H223" s="201"/>
      <c r="I223" s="201"/>
      <c r="J223" s="201"/>
      <c r="K223" s="201"/>
      <c r="L223" s="201"/>
      <c r="M223" s="202"/>
      <c r="N223" s="202"/>
      <c r="O223" s="202"/>
      <c r="P223" s="204"/>
    </row>
    <row r="224" spans="4:16" ht="15">
      <c r="D224" s="201"/>
      <c r="E224" s="201"/>
      <c r="F224" s="201"/>
      <c r="G224" s="201"/>
      <c r="H224" s="201"/>
      <c r="I224" s="201"/>
      <c r="J224" s="201"/>
      <c r="K224" s="201"/>
      <c r="L224" s="201"/>
      <c r="M224" s="202"/>
      <c r="N224" s="202"/>
      <c r="O224" s="202"/>
      <c r="P224" s="204"/>
    </row>
    <row r="225" spans="4:16" ht="15">
      <c r="D225" s="201"/>
      <c r="E225" s="201"/>
      <c r="F225" s="201"/>
      <c r="G225" s="201"/>
      <c r="H225" s="201"/>
      <c r="I225" s="201"/>
      <c r="J225" s="201"/>
      <c r="K225" s="201"/>
      <c r="L225" s="201"/>
      <c r="M225" s="202"/>
      <c r="N225" s="202"/>
      <c r="O225" s="202"/>
      <c r="P225" s="204"/>
    </row>
    <row r="226" spans="4:16" ht="15">
      <c r="D226" s="201"/>
      <c r="E226" s="201"/>
      <c r="F226" s="201"/>
      <c r="G226" s="201"/>
      <c r="H226" s="201"/>
      <c r="I226" s="201"/>
      <c r="J226" s="201"/>
      <c r="K226" s="201"/>
      <c r="L226" s="201"/>
      <c r="M226" s="202"/>
      <c r="N226" s="202"/>
      <c r="O226" s="202"/>
      <c r="P226" s="204"/>
    </row>
    <row r="227" spans="4:16" ht="15">
      <c r="D227" s="201"/>
      <c r="E227" s="201"/>
      <c r="F227" s="201"/>
      <c r="G227" s="201"/>
      <c r="H227" s="201"/>
      <c r="I227" s="201"/>
      <c r="J227" s="201"/>
      <c r="K227" s="201"/>
      <c r="L227" s="201"/>
      <c r="M227" s="202"/>
      <c r="N227" s="202"/>
      <c r="O227" s="202"/>
      <c r="P227" s="204"/>
    </row>
    <row r="228" spans="4:16" ht="15">
      <c r="D228" s="201"/>
      <c r="E228" s="201"/>
      <c r="F228" s="201"/>
      <c r="G228" s="201"/>
      <c r="H228" s="201"/>
      <c r="I228" s="201"/>
      <c r="J228" s="201"/>
      <c r="K228" s="201"/>
      <c r="L228" s="201"/>
      <c r="M228" s="202"/>
      <c r="N228" s="202"/>
      <c r="O228" s="202"/>
      <c r="P228" s="204"/>
    </row>
    <row r="229" spans="4:16" ht="15">
      <c r="D229" s="201"/>
      <c r="E229" s="201"/>
      <c r="F229" s="201"/>
      <c r="G229" s="201"/>
      <c r="H229" s="201"/>
      <c r="I229" s="201"/>
      <c r="J229" s="201"/>
      <c r="K229" s="201"/>
      <c r="L229" s="201"/>
      <c r="M229" s="202"/>
      <c r="N229" s="202"/>
      <c r="O229" s="202"/>
      <c r="P229" s="204"/>
    </row>
    <row r="230" spans="4:16" ht="15">
      <c r="D230" s="205"/>
      <c r="E230" s="205"/>
      <c r="F230" s="205"/>
      <c r="G230" s="205"/>
      <c r="H230" s="205"/>
      <c r="I230" s="205"/>
      <c r="J230" s="205"/>
      <c r="K230" s="205"/>
      <c r="L230" s="205"/>
      <c r="M230" s="204"/>
      <c r="N230" s="204"/>
      <c r="O230" s="204"/>
      <c r="P230" s="204"/>
    </row>
    <row r="231" spans="4:16" ht="15">
      <c r="D231" s="205"/>
      <c r="E231" s="205"/>
      <c r="F231" s="205"/>
      <c r="G231" s="205"/>
      <c r="H231" s="205"/>
      <c r="I231" s="205"/>
      <c r="J231" s="205"/>
      <c r="K231" s="205"/>
      <c r="L231" s="205"/>
      <c r="M231" s="204"/>
      <c r="N231" s="204"/>
      <c r="O231" s="204"/>
      <c r="P231" s="204"/>
    </row>
    <row r="232" spans="4:16" ht="15">
      <c r="D232" s="205"/>
      <c r="E232" s="205"/>
      <c r="F232" s="205"/>
      <c r="G232" s="205"/>
      <c r="H232" s="205"/>
      <c r="I232" s="205"/>
      <c r="J232" s="205"/>
      <c r="K232" s="205"/>
      <c r="L232" s="205"/>
      <c r="M232" s="204"/>
      <c r="N232" s="204"/>
      <c r="O232" s="204"/>
      <c r="P232" s="204"/>
    </row>
    <row r="233" spans="4:16" ht="15">
      <c r="D233" s="205"/>
      <c r="E233" s="205"/>
      <c r="F233" s="205"/>
      <c r="G233" s="205"/>
      <c r="H233" s="205"/>
      <c r="I233" s="205"/>
      <c r="J233" s="205"/>
      <c r="K233" s="205"/>
      <c r="L233" s="205"/>
      <c r="M233" s="204"/>
      <c r="N233" s="204"/>
      <c r="O233" s="204"/>
      <c r="P233" s="204"/>
    </row>
    <row r="234" spans="4:16" ht="15">
      <c r="D234" s="205"/>
      <c r="E234" s="205"/>
      <c r="F234" s="205"/>
      <c r="G234" s="205"/>
      <c r="H234" s="205"/>
      <c r="I234" s="205"/>
      <c r="J234" s="205"/>
      <c r="K234" s="205"/>
      <c r="L234" s="205"/>
      <c r="M234" s="204"/>
      <c r="N234" s="204"/>
      <c r="O234" s="204"/>
      <c r="P234" s="204"/>
    </row>
    <row r="235" spans="4:16" ht="15">
      <c r="D235" s="205"/>
      <c r="E235" s="205"/>
      <c r="F235" s="205"/>
      <c r="G235" s="205"/>
      <c r="H235" s="205"/>
      <c r="I235" s="205"/>
      <c r="J235" s="205"/>
      <c r="K235" s="205"/>
      <c r="L235" s="205"/>
      <c r="M235" s="204"/>
      <c r="N235" s="204"/>
      <c r="O235" s="204"/>
      <c r="P235" s="204"/>
    </row>
    <row r="236" spans="4:16" ht="15">
      <c r="D236" s="206"/>
      <c r="E236" s="206"/>
      <c r="F236" s="206"/>
      <c r="G236" s="206"/>
      <c r="H236" s="206"/>
      <c r="I236" s="206"/>
      <c r="J236" s="206"/>
      <c r="K236" s="206"/>
      <c r="L236" s="206"/>
      <c r="M236" s="207"/>
      <c r="N236" s="207"/>
      <c r="O236" s="207"/>
      <c r="P236" s="207"/>
    </row>
    <row r="237" spans="4:16" ht="15">
      <c r="D237" s="206"/>
      <c r="E237" s="206"/>
      <c r="F237" s="206"/>
      <c r="G237" s="206"/>
      <c r="H237" s="206"/>
      <c r="I237" s="206"/>
      <c r="J237" s="206"/>
      <c r="K237" s="206"/>
      <c r="L237" s="206"/>
      <c r="M237" s="207"/>
      <c r="N237" s="207"/>
      <c r="O237" s="207"/>
      <c r="P237" s="207"/>
    </row>
    <row r="238" spans="4:16" ht="15">
      <c r="D238" s="206"/>
      <c r="E238" s="206"/>
      <c r="F238" s="206"/>
      <c r="G238" s="206"/>
      <c r="H238" s="206"/>
      <c r="I238" s="206"/>
      <c r="J238" s="206"/>
      <c r="K238" s="206"/>
      <c r="L238" s="206"/>
      <c r="M238" s="207"/>
      <c r="N238" s="207"/>
      <c r="O238" s="207"/>
      <c r="P238" s="207"/>
    </row>
    <row r="239" spans="4:16" ht="15">
      <c r="D239" s="206"/>
      <c r="E239" s="206"/>
      <c r="F239" s="206"/>
      <c r="G239" s="206"/>
      <c r="H239" s="206"/>
      <c r="I239" s="206"/>
      <c r="J239" s="206"/>
      <c r="K239" s="206"/>
      <c r="L239" s="206"/>
      <c r="M239" s="207"/>
      <c r="N239" s="207"/>
      <c r="O239" s="207"/>
      <c r="P239" s="207"/>
    </row>
    <row r="240" spans="4:16" ht="15">
      <c r="D240" s="206"/>
      <c r="E240" s="206"/>
      <c r="F240" s="206"/>
      <c r="G240" s="206"/>
      <c r="H240" s="206"/>
      <c r="I240" s="206"/>
      <c r="J240" s="206"/>
      <c r="K240" s="206"/>
      <c r="L240" s="206"/>
      <c r="M240" s="207"/>
      <c r="N240" s="207"/>
      <c r="O240" s="207"/>
      <c r="P240" s="207"/>
    </row>
    <row r="241" spans="4:16" ht="15">
      <c r="D241" s="206"/>
      <c r="E241" s="206"/>
      <c r="F241" s="206"/>
      <c r="G241" s="206"/>
      <c r="H241" s="206"/>
      <c r="I241" s="206"/>
      <c r="J241" s="206"/>
      <c r="K241" s="206"/>
      <c r="L241" s="206"/>
      <c r="M241" s="207"/>
      <c r="N241" s="207"/>
      <c r="O241" s="207"/>
      <c r="P241" s="207"/>
    </row>
    <row r="242" spans="4:16" ht="15">
      <c r="D242" s="206"/>
      <c r="E242" s="206"/>
      <c r="F242" s="206"/>
      <c r="G242" s="206"/>
      <c r="H242" s="206"/>
      <c r="I242" s="206"/>
      <c r="J242" s="206"/>
      <c r="K242" s="206"/>
      <c r="L242" s="206"/>
      <c r="M242" s="207"/>
      <c r="N242" s="207"/>
      <c r="O242" s="207"/>
      <c r="P242" s="207"/>
    </row>
    <row r="243" spans="4:16" ht="15">
      <c r="D243" s="206"/>
      <c r="E243" s="206"/>
      <c r="F243" s="206"/>
      <c r="G243" s="206"/>
      <c r="H243" s="206"/>
      <c r="I243" s="206"/>
      <c r="J243" s="206"/>
      <c r="K243" s="206"/>
      <c r="L243" s="206"/>
      <c r="M243" s="207"/>
      <c r="N243" s="207"/>
      <c r="O243" s="207"/>
      <c r="P243" s="207"/>
    </row>
    <row r="244" spans="4:16" ht="15">
      <c r="D244" s="206"/>
      <c r="E244" s="206"/>
      <c r="F244" s="206"/>
      <c r="G244" s="206"/>
      <c r="H244" s="206"/>
      <c r="I244" s="206"/>
      <c r="J244" s="206"/>
      <c r="K244" s="206"/>
      <c r="L244" s="206"/>
      <c r="M244" s="207"/>
      <c r="N244" s="207"/>
      <c r="O244" s="207"/>
      <c r="P244" s="207"/>
    </row>
    <row r="245" spans="4:16" ht="15">
      <c r="D245" s="206"/>
      <c r="E245" s="206"/>
      <c r="F245" s="206"/>
      <c r="G245" s="206"/>
      <c r="H245" s="206"/>
      <c r="I245" s="206"/>
      <c r="J245" s="206"/>
      <c r="K245" s="206"/>
      <c r="L245" s="206"/>
      <c r="M245" s="207"/>
      <c r="N245" s="207"/>
      <c r="O245" s="207"/>
      <c r="P245" s="207"/>
    </row>
    <row r="246" spans="4:16" ht="15">
      <c r="D246" s="206"/>
      <c r="E246" s="206"/>
      <c r="F246" s="206"/>
      <c r="G246" s="206"/>
      <c r="H246" s="206"/>
      <c r="I246" s="206"/>
      <c r="J246" s="206"/>
      <c r="K246" s="206"/>
      <c r="L246" s="206"/>
      <c r="M246" s="207"/>
      <c r="N246" s="207"/>
      <c r="O246" s="207"/>
      <c r="P246" s="207"/>
    </row>
    <row r="247" spans="4:16" ht="15">
      <c r="D247" s="206"/>
      <c r="E247" s="206"/>
      <c r="F247" s="206"/>
      <c r="G247" s="206"/>
      <c r="H247" s="206"/>
      <c r="I247" s="206"/>
      <c r="J247" s="206"/>
      <c r="K247" s="206"/>
      <c r="L247" s="206"/>
      <c r="M247" s="207"/>
      <c r="N247" s="207"/>
      <c r="O247" s="207"/>
      <c r="P247" s="207"/>
    </row>
    <row r="248" spans="4:16" ht="15">
      <c r="D248" s="208"/>
      <c r="E248" s="208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</row>
    <row r="249" spans="4:16" ht="15">
      <c r="D249" s="208"/>
      <c r="E249" s="208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</row>
    <row r="250" spans="4:16" ht="15">
      <c r="D250" s="208"/>
      <c r="E250" s="208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</row>
    <row r="251" spans="4:16" ht="15">
      <c r="D251" s="208"/>
      <c r="E251" s="208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</row>
    <row r="252" spans="4:16" ht="15">
      <c r="D252" s="208"/>
      <c r="E252" s="208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</row>
    <row r="253" spans="4:16" ht="15">
      <c r="D253" s="208"/>
      <c r="E253" s="208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</row>
    <row r="254" spans="4:16" ht="15">
      <c r="D254" s="208"/>
      <c r="E254" s="208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</row>
    <row r="255" spans="4:16" ht="15">
      <c r="D255" s="208"/>
      <c r="E255" s="208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</row>
    <row r="256" spans="4:16" ht="15">
      <c r="D256" s="208"/>
      <c r="E256" s="208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</row>
    <row r="257" spans="4:16" ht="15">
      <c r="D257" s="208"/>
      <c r="E257" s="208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</row>
    <row r="258" spans="4:16" ht="15">
      <c r="D258" s="208"/>
      <c r="E258" s="208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</row>
    <row r="259" spans="4:16" ht="15">
      <c r="D259" s="208"/>
      <c r="E259" s="208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</row>
    <row r="260" spans="4:16" ht="15">
      <c r="D260" s="208"/>
      <c r="E260" s="208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</row>
    <row r="261" spans="4:16" ht="15">
      <c r="D261" s="208"/>
      <c r="E261" s="208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</row>
    <row r="262" spans="4:16" ht="15">
      <c r="D262" s="208"/>
      <c r="E262" s="208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</row>
    <row r="263" spans="4:16" ht="15">
      <c r="D263" s="208"/>
      <c r="E263" s="208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</row>
    <row r="264" spans="4:16" ht="15">
      <c r="D264" s="208"/>
      <c r="E264" s="208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</row>
    <row r="265" spans="4:16" ht="15">
      <c r="D265" s="208"/>
      <c r="E265" s="208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</row>
    <row r="266" spans="4:16" ht="15">
      <c r="D266" s="208"/>
      <c r="E266" s="208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</row>
    <row r="267" spans="4:16" ht="15">
      <c r="D267" s="208"/>
      <c r="E267" s="208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</row>
    <row r="268" spans="4:16" ht="15">
      <c r="D268" s="208"/>
      <c r="E268" s="208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</row>
    <row r="269" spans="4:16" ht="15">
      <c r="D269" s="208"/>
      <c r="E269" s="208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</row>
    <row r="270" spans="4:16" ht="15">
      <c r="D270" s="208"/>
      <c r="E270" s="208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</row>
    <row r="271" spans="4:16" ht="15">
      <c r="D271" s="208"/>
      <c r="E271" s="208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</row>
    <row r="272" spans="4:16" ht="15">
      <c r="D272" s="208"/>
      <c r="E272" s="208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</row>
    <row r="273" spans="4:16" ht="15">
      <c r="D273" s="208"/>
      <c r="E273" s="208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</row>
    <row r="274" spans="4:16" ht="15">
      <c r="D274" s="208"/>
      <c r="E274" s="208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</row>
    <row r="275" spans="4:16" ht="15">
      <c r="D275" s="208"/>
      <c r="E275" s="208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</row>
    <row r="276" spans="4:16" ht="15">
      <c r="D276" s="208"/>
      <c r="E276" s="208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</row>
    <row r="277" spans="4:16" ht="15">
      <c r="D277" s="208"/>
      <c r="E277" s="208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</row>
    <row r="278" spans="4:16" ht="15">
      <c r="D278" s="208"/>
      <c r="E278" s="208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</row>
    <row r="279" spans="4:16" ht="15">
      <c r="D279" s="208"/>
      <c r="E279" s="208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</row>
    <row r="280" spans="4:16" ht="15">
      <c r="D280" s="208"/>
      <c r="E280" s="208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</row>
    <row r="281" spans="4:16" ht="15">
      <c r="D281" s="208"/>
      <c r="E281" s="208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</row>
    <row r="282" spans="4:16" ht="15">
      <c r="D282" s="208"/>
      <c r="E282" s="208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</row>
    <row r="283" spans="4:16" ht="15">
      <c r="D283" s="208"/>
      <c r="E283" s="208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</row>
    <row r="284" spans="4:16" ht="15">
      <c r="D284" s="208"/>
      <c r="E284" s="208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</row>
    <row r="285" spans="4:16" ht="15">
      <c r="D285" s="208"/>
      <c r="E285" s="208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</row>
    <row r="286" spans="4:16" ht="15">
      <c r="D286" s="208"/>
      <c r="E286" s="208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</row>
    <row r="287" spans="4:16" ht="15">
      <c r="D287" s="208"/>
      <c r="E287" s="208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</row>
    <row r="288" spans="4:16" ht="15">
      <c r="D288" s="208"/>
      <c r="E288" s="208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</row>
    <row r="289" spans="4:16" ht="15">
      <c r="D289" s="208"/>
      <c r="E289" s="208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</row>
    <row r="290" spans="4:16" ht="15">
      <c r="D290" s="208"/>
      <c r="E290" s="208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</row>
    <row r="291" spans="4:16" ht="15">
      <c r="D291" s="208"/>
      <c r="E291" s="208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</row>
    <row r="292" spans="4:16" ht="15">
      <c r="D292" s="208"/>
      <c r="E292" s="208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</row>
    <row r="293" spans="4:16" ht="15">
      <c r="D293" s="208"/>
      <c r="E293" s="208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</row>
    <row r="294" spans="4:16" ht="15">
      <c r="D294" s="208"/>
      <c r="E294" s="208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</row>
    <row r="295" spans="4:16" ht="15">
      <c r="D295" s="208"/>
      <c r="E295" s="208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</row>
    <row r="296" spans="4:16" ht="15">
      <c r="D296" s="208"/>
      <c r="E296" s="208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</row>
    <row r="297" spans="4:16" ht="15">
      <c r="D297" s="208"/>
      <c r="E297" s="208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</row>
    <row r="298" spans="4:16" ht="15">
      <c r="D298" s="208"/>
      <c r="E298" s="208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</row>
    <row r="299" spans="4:16" ht="15">
      <c r="D299" s="208"/>
      <c r="E299" s="208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</row>
    <row r="300" spans="4:16" ht="15">
      <c r="D300" s="208"/>
      <c r="E300" s="208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</row>
    <row r="301" spans="4:16" ht="15">
      <c r="D301" s="208"/>
      <c r="E301" s="208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</row>
    <row r="302" spans="4:16" ht="15">
      <c r="D302" s="208"/>
      <c r="E302" s="208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</row>
    <row r="303" spans="4:16" ht="15">
      <c r="D303" s="208"/>
      <c r="E303" s="208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</row>
    <row r="304" spans="4:16" ht="15">
      <c r="D304" s="208"/>
      <c r="E304" s="208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</row>
    <row r="305" spans="4:16" ht="15">
      <c r="D305" s="208"/>
      <c r="E305" s="208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</row>
    <row r="306" spans="4:16" ht="15">
      <c r="D306" s="208"/>
      <c r="E306" s="208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</row>
    <row r="307" spans="4:16" ht="15">
      <c r="D307" s="208"/>
      <c r="E307" s="208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</row>
    <row r="308" spans="4:16" ht="15">
      <c r="D308" s="208"/>
      <c r="E308" s="208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</row>
    <row r="309" spans="4:16" ht="15">
      <c r="D309" s="208"/>
      <c r="E309" s="208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</row>
    <row r="310" spans="4:16" ht="15">
      <c r="D310" s="208"/>
      <c r="E310" s="208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</row>
    <row r="311" spans="4:16" ht="15">
      <c r="D311" s="208"/>
      <c r="E311" s="208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</row>
    <row r="312" spans="4:16" ht="15">
      <c r="D312" s="208"/>
      <c r="E312" s="208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</row>
    <row r="313" spans="4:16" ht="15">
      <c r="D313" s="208"/>
      <c r="E313" s="208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</row>
    <row r="314" spans="4:16" ht="15">
      <c r="D314" s="208"/>
      <c r="E314" s="208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</row>
    <row r="315" spans="4:16" ht="15">
      <c r="D315" s="208"/>
      <c r="E315" s="208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</row>
    <row r="316" spans="4:16" ht="15">
      <c r="D316" s="208"/>
      <c r="E316" s="208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</row>
    <row r="317" spans="4:16" ht="15">
      <c r="D317" s="208"/>
      <c r="E317" s="208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</row>
    <row r="318" spans="4:16" ht="15">
      <c r="D318" s="208"/>
      <c r="E318" s="208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</row>
    <row r="319" spans="4:16" ht="15">
      <c r="D319" s="208"/>
      <c r="E319" s="208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</row>
    <row r="320" spans="4:16" ht="15">
      <c r="D320" s="208"/>
      <c r="E320" s="208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</row>
    <row r="321" spans="4:16" ht="15">
      <c r="D321" s="208"/>
      <c r="E321" s="208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</row>
    <row r="322" spans="4:16" ht="15">
      <c r="D322" s="208"/>
      <c r="E322" s="208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</row>
    <row r="323" spans="4:16" ht="15">
      <c r="D323" s="208"/>
      <c r="E323" s="208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</row>
    <row r="324" spans="4:16" ht="15">
      <c r="D324" s="208"/>
      <c r="E324" s="208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</row>
    <row r="325" spans="4:16" ht="15">
      <c r="D325" s="208"/>
      <c r="E325" s="208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</row>
    <row r="326" spans="4:16" ht="15">
      <c r="D326" s="208"/>
      <c r="E326" s="208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</row>
    <row r="327" spans="4:16" ht="15">
      <c r="D327" s="208"/>
      <c r="E327" s="208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</row>
    <row r="328" spans="4:16" ht="15">
      <c r="D328" s="208"/>
      <c r="E328" s="208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</row>
    <row r="329" spans="4:16" ht="15">
      <c r="D329" s="208"/>
      <c r="E329" s="208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</row>
    <row r="330" spans="4:16" ht="15">
      <c r="D330" s="208"/>
      <c r="E330" s="208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</row>
    <row r="331" spans="4:16" ht="15">
      <c r="D331" s="208"/>
      <c r="E331" s="208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</row>
    <row r="332" spans="4:16" ht="15">
      <c r="D332" s="208"/>
      <c r="E332" s="208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</row>
    <row r="333" spans="4:16" ht="15">
      <c r="D333" s="208"/>
      <c r="E333" s="208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</row>
    <row r="334" spans="4:16" ht="15">
      <c r="D334" s="208"/>
      <c r="E334" s="208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</row>
    <row r="335" spans="4:16" ht="15">
      <c r="D335" s="208"/>
      <c r="E335" s="208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</row>
    <row r="336" spans="4:16" ht="15">
      <c r="D336" s="208"/>
      <c r="E336" s="208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</row>
    <row r="337" spans="4:16" ht="15">
      <c r="D337" s="208"/>
      <c r="E337" s="208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</row>
    <row r="338" spans="4:16" ht="15">
      <c r="D338" s="208"/>
      <c r="E338" s="208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</row>
    <row r="339" spans="4:16" ht="15">
      <c r="D339" s="208"/>
      <c r="E339" s="208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</row>
    <row r="340" spans="4:16" ht="15">
      <c r="D340" s="208"/>
      <c r="E340" s="208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</row>
    <row r="341" spans="4:16" ht="15">
      <c r="D341" s="208"/>
      <c r="E341" s="208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</row>
    <row r="342" spans="4:16" ht="15">
      <c r="D342" s="208"/>
      <c r="E342" s="208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</row>
    <row r="343" spans="4:16" ht="15">
      <c r="D343" s="208"/>
      <c r="E343" s="208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</row>
    <row r="344" spans="4:16" ht="15">
      <c r="D344" s="208"/>
      <c r="E344" s="208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</row>
    <row r="345" spans="4:16" ht="15">
      <c r="D345" s="208"/>
      <c r="E345" s="208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</row>
    <row r="346" spans="4:16" ht="15">
      <c r="D346" s="208"/>
      <c r="E346" s="208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</row>
    <row r="347" spans="4:16" ht="15">
      <c r="D347" s="208"/>
      <c r="E347" s="208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</row>
    <row r="348" spans="4:16" ht="15">
      <c r="D348" s="208"/>
      <c r="E348" s="208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</row>
    <row r="349" spans="4:16" ht="15">
      <c r="D349" s="208"/>
      <c r="E349" s="208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</row>
    <row r="350" spans="4:16" ht="15">
      <c r="D350" s="208"/>
      <c r="E350" s="208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</row>
    <row r="351" spans="4:16" ht="15">
      <c r="D351" s="208"/>
      <c r="E351" s="208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</row>
    <row r="352" spans="4:16" ht="15">
      <c r="D352" s="208"/>
      <c r="E352" s="208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</row>
    <row r="353" spans="4:16" ht="15">
      <c r="D353" s="208"/>
      <c r="E353" s="208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</row>
    <row r="354" spans="4:16" ht="15">
      <c r="D354" s="208"/>
      <c r="E354" s="208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</row>
    <row r="355" spans="4:16" ht="15">
      <c r="D355" s="208"/>
      <c r="E355" s="208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</row>
    <row r="356" spans="4:16" ht="15">
      <c r="D356" s="208"/>
      <c r="E356" s="208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</row>
    <row r="357" spans="4:16" ht="15">
      <c r="D357" s="208"/>
      <c r="E357" s="208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</row>
    <row r="358" spans="4:16" ht="15">
      <c r="D358" s="208"/>
      <c r="E358" s="208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</row>
    <row r="359" spans="4:16" ht="15">
      <c r="D359" s="208"/>
      <c r="E359" s="208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</row>
    <row r="360" spans="4:16" ht="15">
      <c r="D360" s="208"/>
      <c r="E360" s="208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</row>
    <row r="361" spans="4:16" ht="15">
      <c r="D361" s="208"/>
      <c r="E361" s="208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</row>
    <row r="362" spans="4:16" ht="15">
      <c r="D362" s="208"/>
      <c r="E362" s="208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</row>
    <row r="363" spans="4:16" ht="15">
      <c r="D363" s="208"/>
      <c r="E363" s="208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</row>
    <row r="364" spans="4:16" ht="15">
      <c r="D364" s="208"/>
      <c r="E364" s="208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</row>
    <row r="365" spans="4:16" ht="15">
      <c r="D365" s="208"/>
      <c r="E365" s="208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</row>
    <row r="366" spans="4:16" ht="15">
      <c r="D366" s="208"/>
      <c r="E366" s="208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</row>
    <row r="367" spans="4:16" ht="15">
      <c r="D367" s="208"/>
      <c r="E367" s="208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</row>
    <row r="368" spans="4:16" ht="15">
      <c r="D368" s="208"/>
      <c r="E368" s="208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</row>
    <row r="369" spans="4:16" ht="15">
      <c r="D369" s="208"/>
      <c r="E369" s="208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</row>
    <row r="370" spans="4:16" ht="15">
      <c r="D370" s="208"/>
      <c r="E370" s="208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</row>
    <row r="371" spans="4:16" ht="15">
      <c r="D371" s="208"/>
      <c r="E371" s="208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</row>
    <row r="372" spans="4:16" ht="15">
      <c r="D372" s="208"/>
      <c r="E372" s="208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</row>
    <row r="373" spans="4:16" ht="15">
      <c r="D373" s="208"/>
      <c r="E373" s="208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</row>
    <row r="374" spans="4:16" ht="15">
      <c r="D374" s="208"/>
      <c r="E374" s="208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</row>
    <row r="375" spans="4:16" ht="15">
      <c r="D375" s="208"/>
      <c r="E375" s="208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</row>
    <row r="376" spans="4:16" ht="15">
      <c r="D376" s="208"/>
      <c r="E376" s="208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</row>
    <row r="377" spans="4:16" ht="15">
      <c r="D377" s="208"/>
      <c r="E377" s="208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</row>
    <row r="378" spans="4:16" ht="15">
      <c r="D378" s="208"/>
      <c r="E378" s="208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</row>
    <row r="379" spans="4:16" ht="15">
      <c r="D379" s="208"/>
      <c r="E379" s="208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</row>
    <row r="380" spans="4:16" ht="15">
      <c r="D380" s="208"/>
      <c r="E380" s="208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</row>
    <row r="381" spans="4:16" ht="15">
      <c r="D381" s="208"/>
      <c r="E381" s="208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</row>
    <row r="382" spans="4:16" ht="15">
      <c r="D382" s="208"/>
      <c r="E382" s="208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</row>
    <row r="383" spans="4:16" ht="15">
      <c r="D383" s="208"/>
      <c r="E383" s="208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</row>
    <row r="384" spans="4:16" ht="15">
      <c r="D384" s="208"/>
      <c r="E384" s="208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</row>
    <row r="385" spans="4:16" ht="15">
      <c r="D385" s="208"/>
      <c r="E385" s="208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</row>
    <row r="386" spans="4:16" ht="15">
      <c r="D386" s="208"/>
      <c r="E386" s="208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</row>
    <row r="387" spans="4:16" ht="15">
      <c r="D387" s="208"/>
      <c r="E387" s="208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</row>
    <row r="388" spans="4:16" ht="15">
      <c r="D388" s="208"/>
      <c r="E388" s="208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</row>
    <row r="389" spans="4:16" ht="15">
      <c r="D389" s="208"/>
      <c r="E389" s="208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</row>
    <row r="390" spans="4:16" ht="15">
      <c r="D390" s="208"/>
      <c r="E390" s="208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</row>
    <row r="391" spans="4:16" ht="15">
      <c r="D391" s="208"/>
      <c r="E391" s="208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</row>
    <row r="392" spans="4:16" ht="15">
      <c r="D392" s="208"/>
      <c r="E392" s="208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</row>
    <row r="393" spans="4:16" ht="15">
      <c r="D393" s="208"/>
      <c r="E393" s="208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</row>
    <row r="394" spans="4:16" ht="15">
      <c r="D394" s="208"/>
      <c r="E394" s="208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</row>
    <row r="395" spans="4:16" ht="15">
      <c r="D395" s="208"/>
      <c r="E395" s="208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</row>
    <row r="396" spans="4:16" ht="15">
      <c r="D396" s="208"/>
      <c r="E396" s="208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</row>
    <row r="397" spans="4:16" ht="15">
      <c r="D397" s="208"/>
      <c r="E397" s="208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</row>
    <row r="398" spans="4:16" ht="15">
      <c r="D398" s="208"/>
      <c r="E398" s="208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</row>
    <row r="399" spans="4:16" ht="15">
      <c r="D399" s="208"/>
      <c r="E399" s="208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</row>
    <row r="400" spans="4:16" ht="15">
      <c r="D400" s="208"/>
      <c r="E400" s="208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</row>
    <row r="401" spans="4:16" ht="15">
      <c r="D401" s="208"/>
      <c r="E401" s="208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</row>
    <row r="402" spans="4:16" ht="15">
      <c r="D402" s="208"/>
      <c r="E402" s="208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</row>
    <row r="403" spans="4:16" ht="15">
      <c r="D403" s="208"/>
      <c r="E403" s="208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</row>
    <row r="404" spans="4:16" ht="15">
      <c r="D404" s="208"/>
      <c r="E404" s="208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</row>
    <row r="405" spans="4:16" ht="15">
      <c r="D405" s="208"/>
      <c r="E405" s="208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</row>
    <row r="406" spans="4:16" ht="15">
      <c r="D406" s="208"/>
      <c r="E406" s="208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</row>
    <row r="407" spans="4:16" ht="15">
      <c r="D407" s="208"/>
      <c r="E407" s="208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</row>
    <row r="408" spans="4:16" ht="15">
      <c r="D408" s="208"/>
      <c r="E408" s="208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</row>
    <row r="409" spans="4:16" ht="15">
      <c r="D409" s="208"/>
      <c r="E409" s="208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</row>
    <row r="410" spans="4:16" ht="15">
      <c r="D410" s="208"/>
      <c r="E410" s="208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</row>
    <row r="411" spans="4:16" ht="15">
      <c r="D411" s="208"/>
      <c r="E411" s="208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</row>
    <row r="412" spans="4:16" ht="15">
      <c r="D412" s="208"/>
      <c r="E412" s="208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</row>
    <row r="413" spans="4:16" ht="15">
      <c r="D413" s="208"/>
      <c r="E413" s="208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</row>
    <row r="414" spans="4:16" ht="15">
      <c r="D414" s="208"/>
      <c r="E414" s="208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</row>
    <row r="415" spans="4:16" ht="15">
      <c r="D415" s="208"/>
      <c r="E415" s="208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</row>
    <row r="416" spans="4:16" ht="15">
      <c r="D416" s="208"/>
      <c r="E416" s="208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</row>
    <row r="417" spans="4:16" ht="15">
      <c r="D417" s="208"/>
      <c r="E417" s="208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</row>
    <row r="418" spans="4:16" ht="15">
      <c r="D418" s="208"/>
      <c r="E418" s="208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</row>
    <row r="419" spans="4:16" ht="15">
      <c r="D419" s="208"/>
      <c r="E419" s="208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</row>
    <row r="420" spans="4:16" ht="15">
      <c r="D420" s="208"/>
      <c r="E420" s="208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</row>
    <row r="421" spans="4:16" ht="15">
      <c r="D421" s="208"/>
      <c r="E421" s="208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</row>
    <row r="422" spans="4:16" ht="15">
      <c r="D422" s="208"/>
      <c r="E422" s="208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</row>
    <row r="423" spans="4:16" ht="15">
      <c r="D423" s="208"/>
      <c r="E423" s="208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</row>
    <row r="424" spans="4:16" ht="15">
      <c r="D424" s="208"/>
      <c r="E424" s="208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</row>
    <row r="425" spans="4:16" ht="15">
      <c r="D425" s="208"/>
      <c r="E425" s="208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</row>
    <row r="426" spans="4:16" ht="15">
      <c r="D426" s="208"/>
      <c r="E426" s="208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</row>
    <row r="427" spans="4:16" ht="15">
      <c r="D427" s="208"/>
      <c r="E427" s="208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</row>
    <row r="428" spans="4:16" ht="15">
      <c r="D428" s="208"/>
      <c r="E428" s="208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</row>
    <row r="429" spans="4:16" ht="15">
      <c r="D429" s="208"/>
      <c r="E429" s="208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</row>
    <row r="430" spans="4:16" ht="15">
      <c r="D430" s="208"/>
      <c r="E430" s="208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</row>
    <row r="431" spans="4:16" ht="15">
      <c r="D431" s="208"/>
      <c r="E431" s="208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</row>
    <row r="432" spans="4:16" ht="15">
      <c r="D432" s="208"/>
      <c r="E432" s="208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</row>
    <row r="433" spans="4:16" ht="15">
      <c r="D433" s="208"/>
      <c r="E433" s="208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</row>
    <row r="434" spans="4:16" ht="15">
      <c r="D434" s="208"/>
      <c r="E434" s="208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</row>
    <row r="435" spans="4:16" ht="15">
      <c r="D435" s="208"/>
      <c r="E435" s="208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</row>
    <row r="436" spans="4:16" ht="15">
      <c r="D436" s="208"/>
      <c r="E436" s="208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</row>
    <row r="437" spans="4:16" ht="15">
      <c r="D437" s="208"/>
      <c r="E437" s="208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</row>
    <row r="438" spans="4:16" ht="15">
      <c r="D438" s="208"/>
      <c r="E438" s="208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</row>
    <row r="439" spans="4:16" ht="15">
      <c r="D439" s="208"/>
      <c r="E439" s="208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</row>
    <row r="440" spans="4:16" ht="15">
      <c r="D440" s="208"/>
      <c r="E440" s="208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</row>
    <row r="441" spans="4:16" ht="15">
      <c r="D441" s="208"/>
      <c r="E441" s="208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</row>
    <row r="442" spans="4:16" ht="15">
      <c r="D442" s="208"/>
      <c r="E442" s="208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</row>
    <row r="443" spans="4:16" ht="15">
      <c r="D443" s="208"/>
      <c r="E443" s="208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</row>
    <row r="444" spans="4:16" ht="15">
      <c r="D444" s="208"/>
      <c r="E444" s="208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</row>
    <row r="445" spans="4:16" ht="15">
      <c r="D445" s="208"/>
      <c r="E445" s="208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</row>
    <row r="446" spans="4:16" ht="15">
      <c r="D446" s="208"/>
      <c r="E446" s="208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</row>
    <row r="447" spans="4:16" ht="15">
      <c r="D447" s="208"/>
      <c r="E447" s="208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</row>
    <row r="448" spans="4:16" ht="15">
      <c r="D448" s="208"/>
      <c r="E448" s="208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</row>
    <row r="449" spans="4:16" ht="15">
      <c r="D449" s="208"/>
      <c r="E449" s="208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</row>
    <row r="450" spans="4:16" ht="15">
      <c r="D450" s="208"/>
      <c r="E450" s="208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</row>
    <row r="451" spans="4:16" ht="15">
      <c r="D451" s="208"/>
      <c r="E451" s="208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</row>
    <row r="452" spans="4:16" ht="15">
      <c r="D452" s="208"/>
      <c r="E452" s="208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</row>
    <row r="453" spans="4:16" ht="15">
      <c r="D453" s="208"/>
      <c r="E453" s="208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</row>
    <row r="454" spans="4:16" ht="15">
      <c r="D454" s="208"/>
      <c r="E454" s="208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</row>
    <row r="455" spans="4:16" ht="15">
      <c r="D455" s="208"/>
      <c r="E455" s="208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</row>
    <row r="456" spans="4:16" ht="15">
      <c r="D456" s="208"/>
      <c r="E456" s="208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</row>
    <row r="457" spans="4:16" ht="15">
      <c r="D457" s="208"/>
      <c r="E457" s="208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</row>
    <row r="458" spans="4:16" ht="15">
      <c r="D458" s="208"/>
      <c r="E458" s="208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</row>
    <row r="459" spans="4:16" ht="15">
      <c r="D459" s="208"/>
      <c r="E459" s="208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</row>
    <row r="460" spans="4:16" ht="15">
      <c r="D460" s="208"/>
      <c r="E460" s="208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</row>
  </sheetData>
  <sheetProtection/>
  <printOptions/>
  <pageMargins left="0.75" right="0.75" top="1" bottom="1" header="0.5" footer="0.5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2008-09-30T02:16:27Z</dcterms:created>
  <dcterms:modified xsi:type="dcterms:W3CDTF">2008-09-30T05:13:15Z</dcterms:modified>
  <cp:category/>
  <cp:version/>
  <cp:contentType/>
  <cp:contentStatus/>
</cp:coreProperties>
</file>